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1690587C-F0EA-49EA-BC7F-651916B12B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Меню 7-11 лет" sheetId="6" r:id="rId1"/>
    <sheet name="Меню 12 лет и старше" sheetId="7" r:id="rId2"/>
  </sheets>
  <definedNames>
    <definedName name="_xlnm.Print_Area" localSheetId="1">'Меню 12 лет и старше'!#REF!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92" i="6" l="1"/>
  <c r="C188" i="6"/>
  <c r="J448" i="7"/>
  <c r="K448" i="7"/>
  <c r="L448" i="7"/>
  <c r="M448" i="7"/>
  <c r="N448" i="7"/>
  <c r="O448" i="7"/>
  <c r="P448" i="7"/>
  <c r="R448" i="7"/>
  <c r="S448" i="7"/>
  <c r="T448" i="7"/>
  <c r="U448" i="7"/>
  <c r="I448" i="7"/>
  <c r="L418" i="7"/>
  <c r="K418" i="7"/>
  <c r="O418" i="7"/>
  <c r="J418" i="7"/>
  <c r="M418" i="7"/>
  <c r="N418" i="7"/>
  <c r="P418" i="7"/>
  <c r="Q418" i="7"/>
  <c r="R418" i="7"/>
  <c r="S418" i="7"/>
  <c r="T418" i="7"/>
  <c r="U418" i="7"/>
  <c r="I418" i="7"/>
  <c r="J388" i="7"/>
  <c r="K388" i="7"/>
  <c r="L388" i="7"/>
  <c r="M388" i="7"/>
  <c r="N388" i="7"/>
  <c r="O388" i="7"/>
  <c r="P388" i="7"/>
  <c r="Q388" i="7"/>
  <c r="R388" i="7"/>
  <c r="S388" i="7"/>
  <c r="T388" i="7"/>
  <c r="U388" i="7"/>
  <c r="I388" i="7"/>
  <c r="J357" i="7"/>
  <c r="K357" i="7"/>
  <c r="L357" i="7"/>
  <c r="M357" i="7"/>
  <c r="N357" i="7"/>
  <c r="O357" i="7"/>
  <c r="P357" i="7"/>
  <c r="Q357" i="7"/>
  <c r="R357" i="7"/>
  <c r="S357" i="7"/>
  <c r="T357" i="7"/>
  <c r="U357" i="7"/>
  <c r="I357" i="7"/>
  <c r="J326" i="7"/>
  <c r="K326" i="7"/>
  <c r="L326" i="7"/>
  <c r="M326" i="7"/>
  <c r="N326" i="7"/>
  <c r="O326" i="7"/>
  <c r="P326" i="7"/>
  <c r="Q326" i="7"/>
  <c r="R326" i="7"/>
  <c r="S326" i="7"/>
  <c r="T326" i="7"/>
  <c r="U326" i="7"/>
  <c r="I326" i="7"/>
  <c r="J295" i="7"/>
  <c r="K295" i="7"/>
  <c r="L295" i="7"/>
  <c r="M295" i="7"/>
  <c r="N295" i="7"/>
  <c r="O295" i="7"/>
  <c r="P295" i="7"/>
  <c r="Q295" i="7"/>
  <c r="R295" i="7"/>
  <c r="S295" i="7"/>
  <c r="T295" i="7"/>
  <c r="U295" i="7"/>
  <c r="I295" i="7"/>
  <c r="J263" i="7"/>
  <c r="K263" i="7"/>
  <c r="L263" i="7"/>
  <c r="M263" i="7"/>
  <c r="N263" i="7"/>
  <c r="O263" i="7"/>
  <c r="P263" i="7"/>
  <c r="Q263" i="7"/>
  <c r="R263" i="7"/>
  <c r="S263" i="7"/>
  <c r="T263" i="7"/>
  <c r="U263" i="7"/>
  <c r="I263" i="7"/>
  <c r="J222" i="7"/>
  <c r="K222" i="7"/>
  <c r="L222" i="7"/>
  <c r="M222" i="7"/>
  <c r="N222" i="7"/>
  <c r="O222" i="7"/>
  <c r="P222" i="7"/>
  <c r="Q222" i="7"/>
  <c r="R222" i="7"/>
  <c r="S222" i="7"/>
  <c r="T222" i="7"/>
  <c r="U222" i="7"/>
  <c r="I222" i="7"/>
  <c r="J192" i="7"/>
  <c r="K192" i="7"/>
  <c r="L192" i="7"/>
  <c r="M192" i="7"/>
  <c r="N192" i="7"/>
  <c r="O192" i="7"/>
  <c r="P192" i="7"/>
  <c r="Q192" i="7"/>
  <c r="R192" i="7"/>
  <c r="S192" i="7"/>
  <c r="T192" i="7"/>
  <c r="U192" i="7"/>
  <c r="I192" i="7"/>
  <c r="J161" i="7"/>
  <c r="K161" i="7"/>
  <c r="L161" i="7"/>
  <c r="M161" i="7"/>
  <c r="N161" i="7"/>
  <c r="O161" i="7"/>
  <c r="P161" i="7"/>
  <c r="Q161" i="7"/>
  <c r="R161" i="7"/>
  <c r="S161" i="7"/>
  <c r="T161" i="7"/>
  <c r="U161" i="7"/>
  <c r="I161" i="7"/>
  <c r="J131" i="7"/>
  <c r="K131" i="7"/>
  <c r="L131" i="7"/>
  <c r="M131" i="7"/>
  <c r="N131" i="7"/>
  <c r="O131" i="7"/>
  <c r="P131" i="7"/>
  <c r="Q131" i="7"/>
  <c r="R131" i="7"/>
  <c r="S131" i="7"/>
  <c r="T131" i="7"/>
  <c r="U131" i="7"/>
  <c r="I131" i="7"/>
  <c r="J101" i="7"/>
  <c r="K101" i="7"/>
  <c r="L101" i="7"/>
  <c r="M101" i="7"/>
  <c r="N101" i="7"/>
  <c r="O101" i="7"/>
  <c r="P101" i="7"/>
  <c r="Q101" i="7"/>
  <c r="R101" i="7"/>
  <c r="S101" i="7"/>
  <c r="T101" i="7"/>
  <c r="U101" i="7"/>
  <c r="I101" i="7"/>
  <c r="J71" i="7"/>
  <c r="K71" i="7"/>
  <c r="L71" i="7"/>
  <c r="M71" i="7"/>
  <c r="N71" i="7"/>
  <c r="O71" i="7"/>
  <c r="P71" i="7"/>
  <c r="Q71" i="7"/>
  <c r="R71" i="7"/>
  <c r="S71" i="7"/>
  <c r="T71" i="7"/>
  <c r="U71" i="7"/>
  <c r="I71" i="7"/>
  <c r="J39" i="7"/>
  <c r="K39" i="7"/>
  <c r="L39" i="7"/>
  <c r="M39" i="7"/>
  <c r="N39" i="7"/>
  <c r="O39" i="7"/>
  <c r="P39" i="7"/>
  <c r="Q39" i="7"/>
  <c r="R39" i="7"/>
  <c r="S39" i="7"/>
  <c r="T39" i="7"/>
  <c r="U39" i="7"/>
  <c r="I39" i="7"/>
  <c r="P388" i="6"/>
  <c r="O388" i="6"/>
  <c r="N388" i="6"/>
  <c r="M388" i="6"/>
  <c r="T222" i="6"/>
  <c r="L222" i="6"/>
  <c r="K222" i="6"/>
  <c r="J222" i="6"/>
  <c r="P192" i="6"/>
  <c r="O192" i="6"/>
  <c r="N192" i="6"/>
  <c r="M192" i="6"/>
  <c r="N161" i="6"/>
  <c r="M161" i="6"/>
  <c r="L161" i="6"/>
  <c r="K161" i="6"/>
  <c r="J161" i="6"/>
  <c r="Q39" i="6"/>
  <c r="P39" i="6"/>
  <c r="O39" i="6"/>
  <c r="N39" i="6"/>
  <c r="K39" i="6"/>
  <c r="J39" i="6"/>
  <c r="S39" i="6"/>
  <c r="R39" i="6"/>
  <c r="J448" i="6"/>
  <c r="K448" i="6"/>
  <c r="L448" i="6"/>
  <c r="M448" i="6"/>
  <c r="N448" i="6"/>
  <c r="O448" i="6"/>
  <c r="P448" i="6"/>
  <c r="Q448" i="6"/>
  <c r="R448" i="6"/>
  <c r="S448" i="6"/>
  <c r="T448" i="6"/>
  <c r="U448" i="6"/>
  <c r="I448" i="6"/>
  <c r="J418" i="6"/>
  <c r="K418" i="6"/>
  <c r="L418" i="6"/>
  <c r="M418" i="6"/>
  <c r="N418" i="6"/>
  <c r="O418" i="6"/>
  <c r="P418" i="6"/>
  <c r="Q418" i="6"/>
  <c r="R418" i="6"/>
  <c r="S418" i="6"/>
  <c r="T418" i="6"/>
  <c r="U418" i="6"/>
  <c r="I418" i="6"/>
  <c r="J388" i="6"/>
  <c r="K388" i="6"/>
  <c r="L388" i="6"/>
  <c r="Q388" i="6"/>
  <c r="R388" i="6"/>
  <c r="S388" i="6"/>
  <c r="T388" i="6"/>
  <c r="U388" i="6"/>
  <c r="I388" i="6"/>
  <c r="J357" i="6"/>
  <c r="K357" i="6"/>
  <c r="L357" i="6"/>
  <c r="M357" i="6"/>
  <c r="N357" i="6"/>
  <c r="O357" i="6"/>
  <c r="P357" i="6"/>
  <c r="Q357" i="6"/>
  <c r="R357" i="6"/>
  <c r="S357" i="6"/>
  <c r="T357" i="6"/>
  <c r="U357" i="6"/>
  <c r="I357" i="6"/>
  <c r="J326" i="6"/>
  <c r="K326" i="6"/>
  <c r="L326" i="6"/>
  <c r="M326" i="6"/>
  <c r="N326" i="6"/>
  <c r="O326" i="6"/>
  <c r="P326" i="6"/>
  <c r="Q326" i="6"/>
  <c r="R326" i="6"/>
  <c r="S326" i="6"/>
  <c r="T326" i="6"/>
  <c r="U326" i="6"/>
  <c r="I326" i="6"/>
  <c r="J295" i="6"/>
  <c r="K295" i="6"/>
  <c r="L295" i="6"/>
  <c r="M295" i="6"/>
  <c r="N295" i="6"/>
  <c r="O295" i="6"/>
  <c r="P295" i="6"/>
  <c r="Q295" i="6"/>
  <c r="R295" i="6"/>
  <c r="S295" i="6"/>
  <c r="T295" i="6"/>
  <c r="U295" i="6"/>
  <c r="I295" i="6"/>
  <c r="J263" i="6"/>
  <c r="K263" i="6"/>
  <c r="L263" i="6"/>
  <c r="M263" i="6"/>
  <c r="N263" i="6"/>
  <c r="O263" i="6"/>
  <c r="P263" i="6"/>
  <c r="Q263" i="6"/>
  <c r="R263" i="6"/>
  <c r="S263" i="6"/>
  <c r="T263" i="6"/>
  <c r="U263" i="6"/>
  <c r="I263" i="6"/>
  <c r="H230" i="6"/>
  <c r="M222" i="6"/>
  <c r="N222" i="6"/>
  <c r="O222" i="6"/>
  <c r="P222" i="6"/>
  <c r="Q222" i="6"/>
  <c r="R222" i="6"/>
  <c r="S222" i="6"/>
  <c r="U222" i="6"/>
  <c r="I222" i="6"/>
  <c r="J192" i="6"/>
  <c r="K192" i="6"/>
  <c r="L192" i="6"/>
  <c r="Q192" i="6"/>
  <c r="R192" i="6"/>
  <c r="T192" i="6"/>
  <c r="U192" i="6"/>
  <c r="I192" i="6"/>
  <c r="O161" i="6"/>
  <c r="P161" i="6"/>
  <c r="Q161" i="6"/>
  <c r="R161" i="6"/>
  <c r="S161" i="6"/>
  <c r="T161" i="6"/>
  <c r="U161" i="6"/>
  <c r="I161" i="6"/>
  <c r="J131" i="6"/>
  <c r="K131" i="6"/>
  <c r="L131" i="6"/>
  <c r="M131" i="6"/>
  <c r="N131" i="6"/>
  <c r="O131" i="6"/>
  <c r="P131" i="6"/>
  <c r="Q131" i="6"/>
  <c r="R131" i="6"/>
  <c r="S131" i="6"/>
  <c r="T131" i="6"/>
  <c r="U131" i="6"/>
  <c r="I13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I101" i="6"/>
  <c r="J71" i="6"/>
  <c r="K71" i="6"/>
  <c r="L71" i="6"/>
  <c r="M71" i="6"/>
  <c r="N71" i="6"/>
  <c r="O71" i="6"/>
  <c r="P71" i="6"/>
  <c r="Q71" i="6"/>
  <c r="R71" i="6"/>
  <c r="S71" i="6"/>
  <c r="T71" i="6"/>
  <c r="U71" i="6"/>
  <c r="I71" i="6"/>
  <c r="L39" i="6"/>
  <c r="M39" i="6"/>
  <c r="T39" i="6"/>
  <c r="U39" i="6"/>
  <c r="I39" i="6"/>
  <c r="G136" i="7"/>
  <c r="F136" i="7"/>
  <c r="E136" i="7"/>
  <c r="D136" i="7"/>
  <c r="G400" i="7"/>
  <c r="F400" i="7"/>
  <c r="E400" i="7"/>
  <c r="D400" i="7"/>
  <c r="G361" i="7"/>
  <c r="F361" i="7"/>
  <c r="E361" i="7"/>
  <c r="D361" i="7"/>
  <c r="G361" i="6"/>
  <c r="F361" i="6"/>
  <c r="E361" i="6"/>
  <c r="D361" i="6"/>
  <c r="G331" i="7"/>
  <c r="F331" i="7"/>
  <c r="E331" i="7"/>
  <c r="D331" i="7"/>
  <c r="G344" i="7"/>
  <c r="G347" i="7" s="1"/>
  <c r="F344" i="7"/>
  <c r="F347" i="7" s="1"/>
  <c r="E344" i="7"/>
  <c r="E347" i="7" s="1"/>
  <c r="D344" i="7"/>
  <c r="D347" i="7" s="1"/>
  <c r="G299" i="7"/>
  <c r="F299" i="7"/>
  <c r="E299" i="7"/>
  <c r="D299" i="7"/>
  <c r="G299" i="6"/>
  <c r="F299" i="6"/>
  <c r="E299" i="6"/>
  <c r="D299" i="6"/>
  <c r="G282" i="7"/>
  <c r="G285" i="7" s="1"/>
  <c r="F282" i="7"/>
  <c r="F285" i="7" s="1"/>
  <c r="E282" i="7"/>
  <c r="E285" i="7" s="1"/>
  <c r="D282" i="7"/>
  <c r="D285" i="7" s="1"/>
  <c r="G256" i="7"/>
  <c r="F256" i="7"/>
  <c r="E256" i="7"/>
  <c r="D256" i="7"/>
  <c r="G237" i="7"/>
  <c r="F237" i="7"/>
  <c r="E237" i="7"/>
  <c r="D237" i="7"/>
  <c r="G179" i="7"/>
  <c r="G182" i="7" s="1"/>
  <c r="F179" i="7"/>
  <c r="F182" i="7" s="1"/>
  <c r="E179" i="7"/>
  <c r="E182" i="7" s="1"/>
  <c r="D179" i="7"/>
  <c r="D182" i="7" s="1"/>
  <c r="G113" i="7"/>
  <c r="F113" i="7"/>
  <c r="E113" i="7"/>
  <c r="D113" i="7"/>
  <c r="G44" i="7"/>
  <c r="F44" i="7"/>
  <c r="E44" i="7"/>
  <c r="D44" i="7"/>
  <c r="G57" i="7"/>
  <c r="G60" i="7" s="1"/>
  <c r="F57" i="7"/>
  <c r="F60" i="7" s="1"/>
  <c r="E57" i="7"/>
  <c r="E60" i="7" s="1"/>
  <c r="D57" i="7"/>
  <c r="D60" i="7" s="1"/>
  <c r="G15" i="7"/>
  <c r="F15" i="7"/>
  <c r="E15" i="7"/>
  <c r="D15" i="7"/>
  <c r="G21" i="7"/>
  <c r="F21" i="7"/>
  <c r="D21" i="7"/>
  <c r="E21" i="7"/>
  <c r="D38" i="7"/>
  <c r="G447" i="7"/>
  <c r="F447" i="7"/>
  <c r="E447" i="7"/>
  <c r="D447" i="7"/>
  <c r="C447" i="7"/>
  <c r="C444" i="7"/>
  <c r="G443" i="7"/>
  <c r="G444" i="7" s="1"/>
  <c r="F443" i="7"/>
  <c r="F444" i="7" s="1"/>
  <c r="E443" i="7"/>
  <c r="E444" i="7" s="1"/>
  <c r="D443" i="7"/>
  <c r="D444" i="7" s="1"/>
  <c r="F438" i="7"/>
  <c r="E438" i="7"/>
  <c r="D438" i="7"/>
  <c r="C438" i="7"/>
  <c r="G435" i="7"/>
  <c r="G438" i="7" s="1"/>
  <c r="C434" i="7"/>
  <c r="G433" i="7"/>
  <c r="F433" i="7"/>
  <c r="E433" i="7"/>
  <c r="D433" i="7"/>
  <c r="G432" i="7"/>
  <c r="F432" i="7"/>
  <c r="E432" i="7"/>
  <c r="D432" i="7"/>
  <c r="C426" i="7"/>
  <c r="G422" i="7"/>
  <c r="G426" i="7" s="1"/>
  <c r="F422" i="7"/>
  <c r="F426" i="7" s="1"/>
  <c r="E422" i="7"/>
  <c r="E426" i="7" s="1"/>
  <c r="D422" i="7"/>
  <c r="D426" i="7" s="1"/>
  <c r="G417" i="7"/>
  <c r="F417" i="7"/>
  <c r="E417" i="7"/>
  <c r="D417" i="7"/>
  <c r="C417" i="7"/>
  <c r="C414" i="7"/>
  <c r="G413" i="7"/>
  <c r="G414" i="7" s="1"/>
  <c r="F413" i="7"/>
  <c r="F414" i="7" s="1"/>
  <c r="E413" i="7"/>
  <c r="E414" i="7" s="1"/>
  <c r="D413" i="7"/>
  <c r="D414" i="7" s="1"/>
  <c r="G408" i="7"/>
  <c r="F408" i="7"/>
  <c r="E408" i="7"/>
  <c r="D408" i="7"/>
  <c r="C408" i="7"/>
  <c r="C404" i="7"/>
  <c r="G403" i="7"/>
  <c r="F403" i="7"/>
  <c r="E403" i="7"/>
  <c r="D403" i="7"/>
  <c r="G402" i="7"/>
  <c r="F402" i="7"/>
  <c r="E402" i="7"/>
  <c r="D402" i="7"/>
  <c r="C396" i="7"/>
  <c r="G392" i="7"/>
  <c r="G396" i="7" s="1"/>
  <c r="F392" i="7"/>
  <c r="F396" i="7" s="1"/>
  <c r="E392" i="7"/>
  <c r="E396" i="7" s="1"/>
  <c r="D392" i="7"/>
  <c r="D396" i="7" s="1"/>
  <c r="G387" i="7"/>
  <c r="F387" i="7"/>
  <c r="E387" i="7"/>
  <c r="D387" i="7"/>
  <c r="C387" i="7"/>
  <c r="C384" i="7"/>
  <c r="G383" i="7"/>
  <c r="G384" i="7" s="1"/>
  <c r="F383" i="7"/>
  <c r="F384" i="7" s="1"/>
  <c r="E383" i="7"/>
  <c r="E384" i="7" s="1"/>
  <c r="D383" i="7"/>
  <c r="D384" i="7" s="1"/>
  <c r="C378" i="7"/>
  <c r="G376" i="7"/>
  <c r="G378" i="7" s="1"/>
  <c r="F376" i="7"/>
  <c r="F378" i="7" s="1"/>
  <c r="E376" i="7"/>
  <c r="E378" i="7" s="1"/>
  <c r="D376" i="7"/>
  <c r="D378" i="7" s="1"/>
  <c r="C374" i="7"/>
  <c r="G373" i="7"/>
  <c r="F373" i="7"/>
  <c r="E373" i="7"/>
  <c r="D373" i="7"/>
  <c r="G372" i="7"/>
  <c r="F372" i="7"/>
  <c r="E372" i="7"/>
  <c r="D372" i="7"/>
  <c r="C365" i="7"/>
  <c r="G360" i="7"/>
  <c r="F360" i="7"/>
  <c r="E360" i="7"/>
  <c r="D360" i="7"/>
  <c r="G356" i="7"/>
  <c r="F356" i="7"/>
  <c r="E356" i="7"/>
  <c r="D356" i="7"/>
  <c r="C356" i="7"/>
  <c r="C353" i="7"/>
  <c r="G352" i="7"/>
  <c r="G353" i="7" s="1"/>
  <c r="F352" i="7"/>
  <c r="F353" i="7" s="1"/>
  <c r="E352" i="7"/>
  <c r="E353" i="7" s="1"/>
  <c r="D352" i="7"/>
  <c r="D353" i="7" s="1"/>
  <c r="C347" i="7"/>
  <c r="C343" i="7"/>
  <c r="G342" i="7"/>
  <c r="F342" i="7"/>
  <c r="E342" i="7"/>
  <c r="D342" i="7"/>
  <c r="G341" i="7"/>
  <c r="F341" i="7"/>
  <c r="E341" i="7"/>
  <c r="D341" i="7"/>
  <c r="C334" i="7"/>
  <c r="G330" i="7"/>
  <c r="F330" i="7"/>
  <c r="E330" i="7"/>
  <c r="D330" i="7"/>
  <c r="G325" i="7"/>
  <c r="F325" i="7"/>
  <c r="E325" i="7"/>
  <c r="D325" i="7"/>
  <c r="C325" i="7"/>
  <c r="C322" i="7"/>
  <c r="G321" i="7"/>
  <c r="G322" i="7" s="1"/>
  <c r="F321" i="7"/>
  <c r="F322" i="7" s="1"/>
  <c r="E321" i="7"/>
  <c r="E322" i="7" s="1"/>
  <c r="D321" i="7"/>
  <c r="D322" i="7" s="1"/>
  <c r="C316" i="7"/>
  <c r="G314" i="7"/>
  <c r="G316" i="7" s="1"/>
  <c r="F314" i="7"/>
  <c r="F316" i="7" s="1"/>
  <c r="E314" i="7"/>
  <c r="E316" i="7" s="1"/>
  <c r="D314" i="7"/>
  <c r="D316" i="7" s="1"/>
  <c r="C312" i="7"/>
  <c r="G311" i="7"/>
  <c r="F311" i="7"/>
  <c r="E311" i="7"/>
  <c r="D311" i="7"/>
  <c r="G310" i="7"/>
  <c r="F310" i="7"/>
  <c r="E310" i="7"/>
  <c r="D310" i="7"/>
  <c r="C303" i="7"/>
  <c r="G298" i="7"/>
  <c r="F298" i="7"/>
  <c r="E298" i="7"/>
  <c r="D298" i="7"/>
  <c r="G294" i="7"/>
  <c r="F294" i="7"/>
  <c r="E294" i="7"/>
  <c r="D294" i="7"/>
  <c r="C294" i="7"/>
  <c r="C291" i="7"/>
  <c r="G290" i="7"/>
  <c r="G291" i="7" s="1"/>
  <c r="F290" i="7"/>
  <c r="F291" i="7" s="1"/>
  <c r="E290" i="7"/>
  <c r="E291" i="7" s="1"/>
  <c r="D290" i="7"/>
  <c r="D291" i="7" s="1"/>
  <c r="C285" i="7"/>
  <c r="C281" i="7"/>
  <c r="G280" i="7"/>
  <c r="F280" i="7"/>
  <c r="E280" i="7"/>
  <c r="D280" i="7"/>
  <c r="G279" i="7"/>
  <c r="F279" i="7"/>
  <c r="E279" i="7"/>
  <c r="D279" i="7"/>
  <c r="C271" i="7"/>
  <c r="G267" i="7"/>
  <c r="G271" i="7" s="1"/>
  <c r="F267" i="7"/>
  <c r="F271" i="7" s="1"/>
  <c r="E267" i="7"/>
  <c r="E271" i="7" s="1"/>
  <c r="D267" i="7"/>
  <c r="D271" i="7" s="1"/>
  <c r="G262" i="7"/>
  <c r="F262" i="7"/>
  <c r="E262" i="7"/>
  <c r="D262" i="7"/>
  <c r="C262" i="7"/>
  <c r="C259" i="7"/>
  <c r="G258" i="7"/>
  <c r="F258" i="7"/>
  <c r="E258" i="7"/>
  <c r="D258" i="7"/>
  <c r="G252" i="7"/>
  <c r="F252" i="7"/>
  <c r="E252" i="7"/>
  <c r="D252" i="7"/>
  <c r="C252" i="7"/>
  <c r="C248" i="7"/>
  <c r="G247" i="7"/>
  <c r="F247" i="7"/>
  <c r="E247" i="7"/>
  <c r="D247" i="7"/>
  <c r="G246" i="7"/>
  <c r="F246" i="7"/>
  <c r="E246" i="7"/>
  <c r="D246" i="7"/>
  <c r="C240" i="7"/>
  <c r="G236" i="7"/>
  <c r="F236" i="7"/>
  <c r="E236" i="7"/>
  <c r="D236" i="7"/>
  <c r="G221" i="7"/>
  <c r="F221" i="7"/>
  <c r="E221" i="7"/>
  <c r="D221" i="7"/>
  <c r="C221" i="7"/>
  <c r="C218" i="7"/>
  <c r="G217" i="7"/>
  <c r="G218" i="7" s="1"/>
  <c r="F217" i="7"/>
  <c r="F218" i="7" s="1"/>
  <c r="E217" i="7"/>
  <c r="E218" i="7" s="1"/>
  <c r="D217" i="7"/>
  <c r="D218" i="7" s="1"/>
  <c r="F212" i="7"/>
  <c r="E212" i="7"/>
  <c r="D212" i="7"/>
  <c r="C212" i="7"/>
  <c r="G209" i="7"/>
  <c r="G212" i="7" s="1"/>
  <c r="C208" i="7"/>
  <c r="G207" i="7"/>
  <c r="F207" i="7"/>
  <c r="E207" i="7"/>
  <c r="D207" i="7"/>
  <c r="G206" i="7"/>
  <c r="F206" i="7"/>
  <c r="E206" i="7"/>
  <c r="D206" i="7"/>
  <c r="C200" i="7"/>
  <c r="G196" i="7"/>
  <c r="G200" i="7" s="1"/>
  <c r="F196" i="7"/>
  <c r="F200" i="7" s="1"/>
  <c r="E196" i="7"/>
  <c r="E200" i="7" s="1"/>
  <c r="D196" i="7"/>
  <c r="D200" i="7" s="1"/>
  <c r="G191" i="7"/>
  <c r="F191" i="7"/>
  <c r="E191" i="7"/>
  <c r="D191" i="7"/>
  <c r="C191" i="7"/>
  <c r="C188" i="7"/>
  <c r="G187" i="7"/>
  <c r="G188" i="7" s="1"/>
  <c r="F187" i="7"/>
  <c r="F188" i="7" s="1"/>
  <c r="E187" i="7"/>
  <c r="E188" i="7" s="1"/>
  <c r="D187" i="7"/>
  <c r="D188" i="7" s="1"/>
  <c r="C182" i="7"/>
  <c r="C178" i="7"/>
  <c r="G177" i="7"/>
  <c r="F177" i="7"/>
  <c r="E177" i="7"/>
  <c r="D177" i="7"/>
  <c r="G176" i="7"/>
  <c r="F176" i="7"/>
  <c r="E176" i="7"/>
  <c r="D176" i="7"/>
  <c r="C169" i="7"/>
  <c r="G165" i="7"/>
  <c r="F165" i="7"/>
  <c r="E165" i="7"/>
  <c r="D165" i="7"/>
  <c r="G160" i="7"/>
  <c r="F160" i="7"/>
  <c r="E160" i="7"/>
  <c r="D160" i="7"/>
  <c r="C160" i="7"/>
  <c r="C157" i="7"/>
  <c r="G156" i="7"/>
  <c r="G157" i="7" s="1"/>
  <c r="F156" i="7"/>
  <c r="F157" i="7" s="1"/>
  <c r="E156" i="7"/>
  <c r="E157" i="7" s="1"/>
  <c r="D156" i="7"/>
  <c r="D157" i="7" s="1"/>
  <c r="C151" i="7"/>
  <c r="G149" i="7"/>
  <c r="G151" i="7" s="1"/>
  <c r="F149" i="7"/>
  <c r="F151" i="7" s="1"/>
  <c r="E149" i="7"/>
  <c r="E151" i="7" s="1"/>
  <c r="D149" i="7"/>
  <c r="D151" i="7" s="1"/>
  <c r="C147" i="7"/>
  <c r="G146" i="7"/>
  <c r="F146" i="7"/>
  <c r="E146" i="7"/>
  <c r="D146" i="7"/>
  <c r="G145" i="7"/>
  <c r="F145" i="7"/>
  <c r="E145" i="7"/>
  <c r="D145" i="7"/>
  <c r="C139" i="7"/>
  <c r="G135" i="7"/>
  <c r="F135" i="7"/>
  <c r="E135" i="7"/>
  <c r="D135" i="7"/>
  <c r="G130" i="7"/>
  <c r="F130" i="7"/>
  <c r="E130" i="7"/>
  <c r="D130" i="7"/>
  <c r="C130" i="7"/>
  <c r="C127" i="7"/>
  <c r="G126" i="7"/>
  <c r="G127" i="7" s="1"/>
  <c r="F126" i="7"/>
  <c r="F127" i="7" s="1"/>
  <c r="E126" i="7"/>
  <c r="E127" i="7" s="1"/>
  <c r="D126" i="7"/>
  <c r="D127" i="7" s="1"/>
  <c r="C121" i="7"/>
  <c r="G119" i="7"/>
  <c r="G121" i="7" s="1"/>
  <c r="F119" i="7"/>
  <c r="F121" i="7" s="1"/>
  <c r="E119" i="7"/>
  <c r="E121" i="7" s="1"/>
  <c r="D119" i="7"/>
  <c r="D121" i="7" s="1"/>
  <c r="C117" i="7"/>
  <c r="G116" i="7"/>
  <c r="F116" i="7"/>
  <c r="E116" i="7"/>
  <c r="D116" i="7"/>
  <c r="G115" i="7"/>
  <c r="F115" i="7"/>
  <c r="E115" i="7"/>
  <c r="D115" i="7"/>
  <c r="C109" i="7"/>
  <c r="G104" i="7"/>
  <c r="G109" i="7" s="1"/>
  <c r="F104" i="7"/>
  <c r="F109" i="7" s="1"/>
  <c r="E104" i="7"/>
  <c r="E109" i="7" s="1"/>
  <c r="D104" i="7"/>
  <c r="D109" i="7" s="1"/>
  <c r="G100" i="7"/>
  <c r="F100" i="7"/>
  <c r="E100" i="7"/>
  <c r="D100" i="7"/>
  <c r="C100" i="7"/>
  <c r="C97" i="7"/>
  <c r="G96" i="7"/>
  <c r="G97" i="7" s="1"/>
  <c r="F96" i="7"/>
  <c r="F97" i="7" s="1"/>
  <c r="E96" i="7"/>
  <c r="E97" i="7" s="1"/>
  <c r="D96" i="7"/>
  <c r="D97" i="7" s="1"/>
  <c r="C91" i="7"/>
  <c r="G89" i="7"/>
  <c r="G91" i="7" s="1"/>
  <c r="F89" i="7"/>
  <c r="F91" i="7" s="1"/>
  <c r="E89" i="7"/>
  <c r="E91" i="7" s="1"/>
  <c r="D89" i="7"/>
  <c r="D91" i="7" s="1"/>
  <c r="C87" i="7"/>
  <c r="G86" i="7"/>
  <c r="F86" i="7"/>
  <c r="E86" i="7"/>
  <c r="D86" i="7"/>
  <c r="G85" i="7"/>
  <c r="F85" i="7"/>
  <c r="E85" i="7"/>
  <c r="D85" i="7"/>
  <c r="C79" i="7"/>
  <c r="G74" i="7"/>
  <c r="G79" i="7" s="1"/>
  <c r="F74" i="7"/>
  <c r="F79" i="7" s="1"/>
  <c r="E74" i="7"/>
  <c r="E79" i="7" s="1"/>
  <c r="D74" i="7"/>
  <c r="D79" i="7" s="1"/>
  <c r="G70" i="7"/>
  <c r="F70" i="7"/>
  <c r="E70" i="7"/>
  <c r="D70" i="7"/>
  <c r="C70" i="7"/>
  <c r="C67" i="7"/>
  <c r="G66" i="7"/>
  <c r="G67" i="7" s="1"/>
  <c r="F66" i="7"/>
  <c r="F67" i="7" s="1"/>
  <c r="E66" i="7"/>
  <c r="E67" i="7" s="1"/>
  <c r="D66" i="7"/>
  <c r="D67" i="7" s="1"/>
  <c r="C60" i="7"/>
  <c r="C56" i="7"/>
  <c r="G55" i="7"/>
  <c r="F55" i="7"/>
  <c r="E55" i="7"/>
  <c r="D55" i="7"/>
  <c r="G54" i="7"/>
  <c r="F54" i="7"/>
  <c r="E54" i="7"/>
  <c r="D54" i="7"/>
  <c r="C47" i="7"/>
  <c r="G43" i="7"/>
  <c r="F43" i="7"/>
  <c r="E43" i="7"/>
  <c r="D43" i="7"/>
  <c r="G38" i="7"/>
  <c r="F38" i="7"/>
  <c r="E38" i="7"/>
  <c r="C38" i="7"/>
  <c r="C35" i="7"/>
  <c r="G34" i="7"/>
  <c r="G35" i="7" s="1"/>
  <c r="F34" i="7"/>
  <c r="F35" i="7" s="1"/>
  <c r="E34" i="7"/>
  <c r="E35" i="7" s="1"/>
  <c r="D34" i="7"/>
  <c r="D35" i="7" s="1"/>
  <c r="C29" i="7"/>
  <c r="G27" i="7"/>
  <c r="G29" i="7" s="1"/>
  <c r="F27" i="7"/>
  <c r="F29" i="7" s="1"/>
  <c r="E27" i="7"/>
  <c r="E29" i="7" s="1"/>
  <c r="D27" i="7"/>
  <c r="D29" i="7" s="1"/>
  <c r="C25" i="7"/>
  <c r="G24" i="7"/>
  <c r="F24" i="7"/>
  <c r="E24" i="7"/>
  <c r="D24" i="7"/>
  <c r="G23" i="7"/>
  <c r="F23" i="7"/>
  <c r="E23" i="7"/>
  <c r="D23" i="7"/>
  <c r="C18" i="7"/>
  <c r="G14" i="7"/>
  <c r="F14" i="7"/>
  <c r="E14" i="7"/>
  <c r="D14" i="7"/>
  <c r="Q455" i="6" l="1"/>
  <c r="I455" i="7"/>
  <c r="S455" i="7"/>
  <c r="P455" i="7"/>
  <c r="K455" i="7"/>
  <c r="J455" i="7"/>
  <c r="U455" i="7"/>
  <c r="T455" i="7"/>
  <c r="Q455" i="7"/>
  <c r="R455" i="7"/>
  <c r="L455" i="7"/>
  <c r="O455" i="7"/>
  <c r="N455" i="7"/>
  <c r="M455" i="7"/>
  <c r="K230" i="7"/>
  <c r="J230" i="7"/>
  <c r="I230" i="7"/>
  <c r="U230" i="7"/>
  <c r="T230" i="7"/>
  <c r="S230" i="7"/>
  <c r="R230" i="7"/>
  <c r="Q230" i="7"/>
  <c r="P230" i="7"/>
  <c r="O230" i="7"/>
  <c r="N230" i="7"/>
  <c r="M230" i="7"/>
  <c r="L230" i="7"/>
  <c r="F259" i="7"/>
  <c r="F453" i="7" s="1"/>
  <c r="G312" i="7"/>
  <c r="G303" i="7"/>
  <c r="D178" i="7"/>
  <c r="G365" i="7"/>
  <c r="E178" i="7"/>
  <c r="E404" i="7"/>
  <c r="E418" i="7" s="1"/>
  <c r="F178" i="7"/>
  <c r="F404" i="7"/>
  <c r="F418" i="7" s="1"/>
  <c r="D374" i="7"/>
  <c r="D25" i="7"/>
  <c r="F25" i="7"/>
  <c r="E139" i="7"/>
  <c r="G374" i="7"/>
  <c r="G248" i="7"/>
  <c r="G25" i="7"/>
  <c r="E208" i="7"/>
  <c r="E222" i="7" s="1"/>
  <c r="F303" i="7"/>
  <c r="D343" i="7"/>
  <c r="F208" i="7"/>
  <c r="F222" i="7" s="1"/>
  <c r="E343" i="7"/>
  <c r="D303" i="7"/>
  <c r="E303" i="7"/>
  <c r="E169" i="7"/>
  <c r="F169" i="7"/>
  <c r="D169" i="7"/>
  <c r="G169" i="7"/>
  <c r="E240" i="7"/>
  <c r="E259" i="7"/>
  <c r="E453" i="7" s="1"/>
  <c r="E47" i="7"/>
  <c r="D259" i="7"/>
  <c r="D453" i="7" s="1"/>
  <c r="G139" i="7"/>
  <c r="D240" i="7"/>
  <c r="F240" i="7"/>
  <c r="F47" i="7"/>
  <c r="D365" i="7"/>
  <c r="F334" i="7"/>
  <c r="F139" i="7"/>
  <c r="D47" i="7"/>
  <c r="F434" i="7"/>
  <c r="F448" i="7" s="1"/>
  <c r="G334" i="7"/>
  <c r="G147" i="7"/>
  <c r="G281" i="7"/>
  <c r="G295" i="7" s="1"/>
  <c r="E365" i="7"/>
  <c r="F248" i="7"/>
  <c r="F365" i="7"/>
  <c r="R455" i="6"/>
  <c r="I455" i="6"/>
  <c r="L455" i="6"/>
  <c r="M455" i="6"/>
  <c r="K455" i="6"/>
  <c r="N455" i="6"/>
  <c r="O455" i="6"/>
  <c r="P455" i="6"/>
  <c r="J455" i="6"/>
  <c r="U455" i="6"/>
  <c r="S455" i="6"/>
  <c r="T455" i="6"/>
  <c r="T230" i="6"/>
  <c r="S230" i="6"/>
  <c r="O230" i="6"/>
  <c r="N230" i="6"/>
  <c r="K230" i="6"/>
  <c r="J230" i="6"/>
  <c r="I230" i="6"/>
  <c r="U230" i="6"/>
  <c r="M230" i="6"/>
  <c r="R230" i="6"/>
  <c r="L230" i="6"/>
  <c r="Q230" i="6"/>
  <c r="P230" i="6"/>
  <c r="D139" i="7"/>
  <c r="D334" i="7"/>
  <c r="E334" i="7"/>
  <c r="F281" i="7"/>
  <c r="F295" i="7" s="1"/>
  <c r="G259" i="7"/>
  <c r="G453" i="7" s="1"/>
  <c r="G240" i="7"/>
  <c r="G47" i="7"/>
  <c r="G18" i="7"/>
  <c r="F18" i="7"/>
  <c r="E18" i="7"/>
  <c r="D18" i="7"/>
  <c r="E147" i="7"/>
  <c r="G178" i="7"/>
  <c r="F147" i="7"/>
  <c r="E434" i="7"/>
  <c r="E448" i="7" s="1"/>
  <c r="G434" i="7"/>
  <c r="G448" i="7" s="1"/>
  <c r="D434" i="7"/>
  <c r="D448" i="7" s="1"/>
  <c r="E25" i="7"/>
  <c r="D208" i="7"/>
  <c r="D222" i="7" s="1"/>
  <c r="E374" i="7"/>
  <c r="G404" i="7"/>
  <c r="G418" i="7" s="1"/>
  <c r="F374" i="7"/>
  <c r="G208" i="7"/>
  <c r="G222" i="7" s="1"/>
  <c r="F343" i="7"/>
  <c r="E312" i="7"/>
  <c r="G343" i="7"/>
  <c r="C454" i="7"/>
  <c r="F312" i="7"/>
  <c r="D312" i="7"/>
  <c r="D404" i="7"/>
  <c r="D418" i="7" s="1"/>
  <c r="G452" i="7"/>
  <c r="D452" i="7"/>
  <c r="C452" i="7"/>
  <c r="D281" i="7"/>
  <c r="D295" i="7" s="1"/>
  <c r="E281" i="7"/>
  <c r="E295" i="7" s="1"/>
  <c r="C453" i="7"/>
  <c r="C451" i="7"/>
  <c r="C450" i="7"/>
  <c r="D248" i="7"/>
  <c r="E248" i="7"/>
  <c r="D147" i="7"/>
  <c r="D117" i="7"/>
  <c r="D131" i="7" s="1"/>
  <c r="E117" i="7"/>
  <c r="E131" i="7" s="1"/>
  <c r="F117" i="7"/>
  <c r="F131" i="7" s="1"/>
  <c r="G117" i="7"/>
  <c r="G131" i="7" s="1"/>
  <c r="D454" i="7"/>
  <c r="G454" i="7"/>
  <c r="E454" i="7"/>
  <c r="F454" i="7"/>
  <c r="F229" i="7"/>
  <c r="E229" i="7"/>
  <c r="D87" i="7"/>
  <c r="D101" i="7" s="1"/>
  <c r="E87" i="7"/>
  <c r="E101" i="7" s="1"/>
  <c r="F87" i="7"/>
  <c r="F101" i="7" s="1"/>
  <c r="G87" i="7"/>
  <c r="G101" i="7" s="1"/>
  <c r="D227" i="7"/>
  <c r="D56" i="7"/>
  <c r="E56" i="7"/>
  <c r="F56" i="7"/>
  <c r="G56" i="7"/>
  <c r="C229" i="7"/>
  <c r="G229" i="7"/>
  <c r="D229" i="7"/>
  <c r="E227" i="7"/>
  <c r="G227" i="7"/>
  <c r="C227" i="7"/>
  <c r="F227" i="7"/>
  <c r="C226" i="7"/>
  <c r="C225" i="7"/>
  <c r="C228" i="7"/>
  <c r="E228" i="7"/>
  <c r="D228" i="7"/>
  <c r="E452" i="7"/>
  <c r="F228" i="7"/>
  <c r="G228" i="7"/>
  <c r="F452" i="7"/>
  <c r="G326" i="7" l="1"/>
  <c r="G388" i="7"/>
  <c r="D192" i="7"/>
  <c r="F39" i="7"/>
  <c r="D39" i="7"/>
  <c r="D388" i="7"/>
  <c r="E192" i="7"/>
  <c r="F326" i="7"/>
  <c r="E161" i="7"/>
  <c r="F192" i="7"/>
  <c r="E357" i="7"/>
  <c r="G161" i="7"/>
  <c r="G263" i="7"/>
  <c r="D357" i="7"/>
  <c r="G39" i="7"/>
  <c r="D263" i="7"/>
  <c r="D455" i="7" s="1"/>
  <c r="D161" i="7"/>
  <c r="G192" i="7"/>
  <c r="F263" i="7"/>
  <c r="G357" i="7"/>
  <c r="E225" i="7"/>
  <c r="F161" i="7"/>
  <c r="D326" i="7"/>
  <c r="G450" i="7"/>
  <c r="E326" i="7"/>
  <c r="F388" i="7"/>
  <c r="F71" i="7"/>
  <c r="E388" i="7"/>
  <c r="F450" i="7"/>
  <c r="E39" i="7"/>
  <c r="F225" i="7"/>
  <c r="E450" i="7"/>
  <c r="D450" i="7"/>
  <c r="D71" i="7"/>
  <c r="G225" i="7"/>
  <c r="F451" i="7"/>
  <c r="D225" i="7"/>
  <c r="F357" i="7"/>
  <c r="G451" i="7"/>
  <c r="E451" i="7"/>
  <c r="D451" i="7"/>
  <c r="E263" i="7"/>
  <c r="D226" i="7"/>
  <c r="E226" i="7"/>
  <c r="G226" i="7"/>
  <c r="E71" i="7"/>
  <c r="G71" i="7"/>
  <c r="F226" i="7"/>
  <c r="D230" i="7" l="1"/>
  <c r="G455" i="7"/>
  <c r="F230" i="7"/>
  <c r="E230" i="7"/>
  <c r="F455" i="7"/>
  <c r="G230" i="7"/>
  <c r="E455" i="7"/>
  <c r="C447" i="6"/>
  <c r="E447" i="6"/>
  <c r="F447" i="6"/>
  <c r="G447" i="6"/>
  <c r="D447" i="6"/>
  <c r="C444" i="6"/>
  <c r="C438" i="6"/>
  <c r="E438" i="6"/>
  <c r="F438" i="6"/>
  <c r="D438" i="6"/>
  <c r="G435" i="6"/>
  <c r="G438" i="6" s="1"/>
  <c r="C434" i="6"/>
  <c r="C426" i="6" l="1"/>
  <c r="G422" i="6"/>
  <c r="G426" i="6" s="1"/>
  <c r="F422" i="6"/>
  <c r="F426" i="6" s="1"/>
  <c r="E422" i="6"/>
  <c r="E426" i="6" s="1"/>
  <c r="D422" i="6"/>
  <c r="C417" i="6"/>
  <c r="E417" i="6"/>
  <c r="F417" i="6"/>
  <c r="G417" i="6"/>
  <c r="D417" i="6"/>
  <c r="C414" i="6"/>
  <c r="C408" i="6"/>
  <c r="E408" i="6"/>
  <c r="F408" i="6"/>
  <c r="G408" i="6"/>
  <c r="D408" i="6"/>
  <c r="C404" i="6"/>
  <c r="C396" i="6"/>
  <c r="G392" i="6"/>
  <c r="G396" i="6" s="1"/>
  <c r="F392" i="6"/>
  <c r="F396" i="6" s="1"/>
  <c r="E392" i="6"/>
  <c r="E396" i="6" s="1"/>
  <c r="D392" i="6"/>
  <c r="C384" i="6"/>
  <c r="C387" i="6"/>
  <c r="E387" i="6"/>
  <c r="F387" i="6"/>
  <c r="G387" i="6"/>
  <c r="D387" i="6"/>
  <c r="C378" i="6"/>
  <c r="D426" i="6" l="1"/>
  <c r="D396" i="6"/>
  <c r="G376" i="6"/>
  <c r="G378" i="6" s="1"/>
  <c r="F376" i="6"/>
  <c r="F378" i="6" s="1"/>
  <c r="E376" i="6"/>
  <c r="E378" i="6" s="1"/>
  <c r="D376" i="6"/>
  <c r="C374" i="6"/>
  <c r="C365" i="6"/>
  <c r="G360" i="6"/>
  <c r="G365" i="6" s="1"/>
  <c r="F360" i="6"/>
  <c r="F365" i="6" s="1"/>
  <c r="E360" i="6"/>
  <c r="E365" i="6" s="1"/>
  <c r="D360" i="6"/>
  <c r="C356" i="6"/>
  <c r="E356" i="6"/>
  <c r="F356" i="6"/>
  <c r="G356" i="6"/>
  <c r="D356" i="6"/>
  <c r="C353" i="6"/>
  <c r="C347" i="6"/>
  <c r="E347" i="6"/>
  <c r="F347" i="6"/>
  <c r="G347" i="6"/>
  <c r="D347" i="6"/>
  <c r="C343" i="6"/>
  <c r="C334" i="6"/>
  <c r="G330" i="6"/>
  <c r="G334" i="6" s="1"/>
  <c r="F330" i="6"/>
  <c r="F334" i="6" s="1"/>
  <c r="E330" i="6"/>
  <c r="E334" i="6" s="1"/>
  <c r="D330" i="6"/>
  <c r="C325" i="6"/>
  <c r="E325" i="6"/>
  <c r="F325" i="6"/>
  <c r="G325" i="6"/>
  <c r="D325" i="6"/>
  <c r="C322" i="6"/>
  <c r="C316" i="6"/>
  <c r="G314" i="6"/>
  <c r="G316" i="6" s="1"/>
  <c r="F314" i="6"/>
  <c r="F316" i="6" s="1"/>
  <c r="E314" i="6"/>
  <c r="E316" i="6" s="1"/>
  <c r="D314" i="6"/>
  <c r="C312" i="6"/>
  <c r="C303" i="6"/>
  <c r="G298" i="6"/>
  <c r="G303" i="6" s="1"/>
  <c r="F298" i="6"/>
  <c r="F303" i="6" s="1"/>
  <c r="E298" i="6"/>
  <c r="E303" i="6" s="1"/>
  <c r="D298" i="6"/>
  <c r="C291" i="6"/>
  <c r="D378" i="6" l="1"/>
  <c r="D303" i="6"/>
  <c r="D334" i="6"/>
  <c r="D316" i="6"/>
  <c r="D365" i="6"/>
  <c r="C294" i="6"/>
  <c r="E294" i="6"/>
  <c r="F294" i="6"/>
  <c r="G294" i="6"/>
  <c r="D294" i="6"/>
  <c r="C285" i="6"/>
  <c r="E285" i="6"/>
  <c r="F285" i="6"/>
  <c r="G285" i="6"/>
  <c r="D285" i="6"/>
  <c r="C281" i="6"/>
  <c r="C271" i="6"/>
  <c r="G267" i="6"/>
  <c r="G271" i="6" s="1"/>
  <c r="F267" i="6"/>
  <c r="F271" i="6" s="1"/>
  <c r="E267" i="6"/>
  <c r="E271" i="6" s="1"/>
  <c r="D267" i="6"/>
  <c r="C262" i="6"/>
  <c r="C454" i="6" s="1"/>
  <c r="E262" i="6"/>
  <c r="E454" i="6" s="1"/>
  <c r="F262" i="6"/>
  <c r="G262" i="6"/>
  <c r="D262" i="6"/>
  <c r="C259" i="6"/>
  <c r="C453" i="6" s="1"/>
  <c r="C252" i="6"/>
  <c r="E252" i="6"/>
  <c r="E452" i="6" s="1"/>
  <c r="F252" i="6"/>
  <c r="G252" i="6"/>
  <c r="D252" i="6"/>
  <c r="C248" i="6"/>
  <c r="C240" i="6"/>
  <c r="G236" i="6"/>
  <c r="G240" i="6" s="1"/>
  <c r="F236" i="6"/>
  <c r="F240" i="6" s="1"/>
  <c r="E236" i="6"/>
  <c r="E240" i="6" s="1"/>
  <c r="D236" i="6"/>
  <c r="C221" i="6"/>
  <c r="E221" i="6"/>
  <c r="F221" i="6"/>
  <c r="G221" i="6"/>
  <c r="D221" i="6"/>
  <c r="C218" i="6"/>
  <c r="C212" i="6"/>
  <c r="E212" i="6"/>
  <c r="F212" i="6"/>
  <c r="D212" i="6"/>
  <c r="G209" i="6"/>
  <c r="G212" i="6" s="1"/>
  <c r="C208" i="6"/>
  <c r="C200" i="6"/>
  <c r="G196" i="6"/>
  <c r="G200" i="6" s="1"/>
  <c r="F196" i="6"/>
  <c r="F200" i="6" s="1"/>
  <c r="E196" i="6"/>
  <c r="E200" i="6" s="1"/>
  <c r="D196" i="6"/>
  <c r="C191" i="6"/>
  <c r="E191" i="6"/>
  <c r="F191" i="6"/>
  <c r="G191" i="6"/>
  <c r="D191" i="6"/>
  <c r="C182" i="6"/>
  <c r="E182" i="6"/>
  <c r="F182" i="6"/>
  <c r="G182" i="6"/>
  <c r="D182" i="6"/>
  <c r="C178" i="6"/>
  <c r="C169" i="6"/>
  <c r="G165" i="6"/>
  <c r="G169" i="6" s="1"/>
  <c r="F165" i="6"/>
  <c r="F169" i="6" s="1"/>
  <c r="E165" i="6"/>
  <c r="E169" i="6" s="1"/>
  <c r="D165" i="6"/>
  <c r="C160" i="6"/>
  <c r="E160" i="6"/>
  <c r="F160" i="6"/>
  <c r="G160" i="6"/>
  <c r="D160" i="6"/>
  <c r="C157" i="6"/>
  <c r="C450" i="6" l="1"/>
  <c r="C452" i="6"/>
  <c r="G454" i="6"/>
  <c r="F454" i="6"/>
  <c r="G452" i="6"/>
  <c r="F452" i="6"/>
  <c r="D169" i="6"/>
  <c r="D271" i="6"/>
  <c r="D452" i="6"/>
  <c r="D454" i="6"/>
  <c r="D240" i="6"/>
  <c r="D200" i="6"/>
  <c r="F450" i="6"/>
  <c r="C451" i="6"/>
  <c r="G450" i="6"/>
  <c r="E450" i="6"/>
  <c r="C151" i="6"/>
  <c r="G149" i="6"/>
  <c r="G151" i="6" s="1"/>
  <c r="F149" i="6"/>
  <c r="F151" i="6" s="1"/>
  <c r="E149" i="6"/>
  <c r="E151" i="6" s="1"/>
  <c r="D149" i="6"/>
  <c r="C147" i="6"/>
  <c r="C139" i="6"/>
  <c r="G135" i="6"/>
  <c r="G139" i="6" s="1"/>
  <c r="F135" i="6"/>
  <c r="F139" i="6" s="1"/>
  <c r="E135" i="6"/>
  <c r="E139" i="6" s="1"/>
  <c r="D135" i="6"/>
  <c r="C127" i="6"/>
  <c r="C121" i="6"/>
  <c r="G119" i="6"/>
  <c r="G121" i="6" s="1"/>
  <c r="F119" i="6"/>
  <c r="F121" i="6" s="1"/>
  <c r="E119" i="6"/>
  <c r="E121" i="6" s="1"/>
  <c r="D119" i="6"/>
  <c r="C117" i="6"/>
  <c r="C109" i="6"/>
  <c r="G104" i="6"/>
  <c r="G109" i="6" s="1"/>
  <c r="F104" i="6"/>
  <c r="F109" i="6" s="1"/>
  <c r="E104" i="6"/>
  <c r="E109" i="6" s="1"/>
  <c r="D104" i="6"/>
  <c r="C130" i="6"/>
  <c r="E130" i="6"/>
  <c r="F130" i="6"/>
  <c r="G130" i="6"/>
  <c r="D130" i="6"/>
  <c r="C97" i="6"/>
  <c r="C100" i="6"/>
  <c r="E100" i="6"/>
  <c r="F100" i="6"/>
  <c r="G100" i="6"/>
  <c r="D100" i="6"/>
  <c r="G96" i="6"/>
  <c r="G97" i="6" s="1"/>
  <c r="F96" i="6"/>
  <c r="F97" i="6" s="1"/>
  <c r="E96" i="6"/>
  <c r="E97" i="6" s="1"/>
  <c r="D96" i="6"/>
  <c r="C91" i="6"/>
  <c r="G89" i="6"/>
  <c r="G91" i="6" s="1"/>
  <c r="F89" i="6"/>
  <c r="F91" i="6" s="1"/>
  <c r="E89" i="6"/>
  <c r="E91" i="6" s="1"/>
  <c r="D89" i="6"/>
  <c r="C87" i="6"/>
  <c r="D91" i="6" l="1"/>
  <c r="D97" i="6"/>
  <c r="D121" i="6"/>
  <c r="D139" i="6"/>
  <c r="D109" i="6"/>
  <c r="D151" i="6"/>
  <c r="D450" i="6"/>
  <c r="C79" i="6"/>
  <c r="G74" i="6"/>
  <c r="G79" i="6" s="1"/>
  <c r="F74" i="6"/>
  <c r="F79" i="6" s="1"/>
  <c r="E74" i="6"/>
  <c r="E79" i="6" s="1"/>
  <c r="D74" i="6"/>
  <c r="E70" i="6"/>
  <c r="F70" i="6"/>
  <c r="G70" i="6"/>
  <c r="D70" i="6"/>
  <c r="C67" i="6"/>
  <c r="C60" i="6"/>
  <c r="E60" i="6"/>
  <c r="F60" i="6"/>
  <c r="G60" i="6"/>
  <c r="D60" i="6"/>
  <c r="C56" i="6"/>
  <c r="D79" i="6" l="1"/>
  <c r="C47" i="6"/>
  <c r="G43" i="6"/>
  <c r="G47" i="6" s="1"/>
  <c r="F43" i="6"/>
  <c r="F47" i="6" s="1"/>
  <c r="E43" i="6"/>
  <c r="E47" i="6" s="1"/>
  <c r="D43" i="6"/>
  <c r="C38" i="6"/>
  <c r="E38" i="6"/>
  <c r="E229" i="6" s="1"/>
  <c r="F38" i="6"/>
  <c r="F229" i="6" s="1"/>
  <c r="G38" i="6"/>
  <c r="G229" i="6" s="1"/>
  <c r="D38" i="6"/>
  <c r="C35" i="6"/>
  <c r="C228" i="6" s="1"/>
  <c r="C29" i="6"/>
  <c r="C227" i="6" s="1"/>
  <c r="C25" i="6"/>
  <c r="C226" i="6" s="1"/>
  <c r="C18" i="6"/>
  <c r="G27" i="6"/>
  <c r="G29" i="6" s="1"/>
  <c r="G227" i="6" s="1"/>
  <c r="F27" i="6"/>
  <c r="F29" i="6" s="1"/>
  <c r="F227" i="6" s="1"/>
  <c r="E27" i="6"/>
  <c r="E29" i="6" s="1"/>
  <c r="E227" i="6" s="1"/>
  <c r="D27" i="6"/>
  <c r="G14" i="6"/>
  <c r="G18" i="6" s="1"/>
  <c r="G225" i="6" s="1"/>
  <c r="F14" i="6"/>
  <c r="F18" i="6" s="1"/>
  <c r="E14" i="6"/>
  <c r="E18" i="6" s="1"/>
  <c r="D14" i="6"/>
  <c r="D18" i="6" l="1"/>
  <c r="D229" i="6"/>
  <c r="D47" i="6"/>
  <c r="D29" i="6"/>
  <c r="C225" i="6"/>
  <c r="E225" i="6"/>
  <c r="F225" i="6"/>
  <c r="G443" i="6"/>
  <c r="G444" i="6" s="1"/>
  <c r="F443" i="6"/>
  <c r="F444" i="6" s="1"/>
  <c r="E443" i="6"/>
  <c r="E444" i="6" s="1"/>
  <c r="D443" i="6"/>
  <c r="G433" i="6"/>
  <c r="F433" i="6"/>
  <c r="E433" i="6"/>
  <c r="D433" i="6"/>
  <c r="G432" i="6"/>
  <c r="F432" i="6"/>
  <c r="E432" i="6"/>
  <c r="D432" i="6"/>
  <c r="G413" i="6"/>
  <c r="G414" i="6" s="1"/>
  <c r="F413" i="6"/>
  <c r="F414" i="6" s="1"/>
  <c r="E413" i="6"/>
  <c r="E414" i="6" s="1"/>
  <c r="D413" i="6"/>
  <c r="G403" i="6"/>
  <c r="F403" i="6"/>
  <c r="E403" i="6"/>
  <c r="D403" i="6"/>
  <c r="G402" i="6"/>
  <c r="F402" i="6"/>
  <c r="E402" i="6"/>
  <c r="D402" i="6"/>
  <c r="G383" i="6"/>
  <c r="G384" i="6" s="1"/>
  <c r="F383" i="6"/>
  <c r="F384" i="6" s="1"/>
  <c r="E383" i="6"/>
  <c r="E384" i="6" s="1"/>
  <c r="D383" i="6"/>
  <c r="G373" i="6"/>
  <c r="F373" i="6"/>
  <c r="E373" i="6"/>
  <c r="D373" i="6"/>
  <c r="G372" i="6"/>
  <c r="F372" i="6"/>
  <c r="E372" i="6"/>
  <c r="D372" i="6"/>
  <c r="G352" i="6"/>
  <c r="G353" i="6" s="1"/>
  <c r="F352" i="6"/>
  <c r="F353" i="6" s="1"/>
  <c r="E352" i="6"/>
  <c r="E353" i="6" s="1"/>
  <c r="D352" i="6"/>
  <c r="G342" i="6"/>
  <c r="F342" i="6"/>
  <c r="E342" i="6"/>
  <c r="D342" i="6"/>
  <c r="G341" i="6"/>
  <c r="F341" i="6"/>
  <c r="E341" i="6"/>
  <c r="D341" i="6"/>
  <c r="G321" i="6"/>
  <c r="G322" i="6" s="1"/>
  <c r="F321" i="6"/>
  <c r="F322" i="6" s="1"/>
  <c r="E321" i="6"/>
  <c r="E322" i="6" s="1"/>
  <c r="D321" i="6"/>
  <c r="G311" i="6"/>
  <c r="F311" i="6"/>
  <c r="E311" i="6"/>
  <c r="D311" i="6"/>
  <c r="G310" i="6"/>
  <c r="F310" i="6"/>
  <c r="E310" i="6"/>
  <c r="D310" i="6"/>
  <c r="G290" i="6"/>
  <c r="G291" i="6" s="1"/>
  <c r="F290" i="6"/>
  <c r="F291" i="6" s="1"/>
  <c r="E290" i="6"/>
  <c r="E291" i="6" s="1"/>
  <c r="D290" i="6"/>
  <c r="G280" i="6"/>
  <c r="F280" i="6"/>
  <c r="E280" i="6"/>
  <c r="D280" i="6"/>
  <c r="G279" i="6"/>
  <c r="F279" i="6"/>
  <c r="E279" i="6"/>
  <c r="D279" i="6"/>
  <c r="G258" i="6"/>
  <c r="G259" i="6" s="1"/>
  <c r="F258" i="6"/>
  <c r="F259" i="6" s="1"/>
  <c r="E258" i="6"/>
  <c r="E259" i="6" s="1"/>
  <c r="D258" i="6"/>
  <c r="G247" i="6"/>
  <c r="F247" i="6"/>
  <c r="E247" i="6"/>
  <c r="D247" i="6"/>
  <c r="G246" i="6"/>
  <c r="F246" i="6"/>
  <c r="E246" i="6"/>
  <c r="D246" i="6"/>
  <c r="G217" i="6"/>
  <c r="G218" i="6" s="1"/>
  <c r="F217" i="6"/>
  <c r="F218" i="6" s="1"/>
  <c r="E217" i="6"/>
  <c r="E218" i="6" s="1"/>
  <c r="D217" i="6"/>
  <c r="G207" i="6"/>
  <c r="F207" i="6"/>
  <c r="E207" i="6"/>
  <c r="D207" i="6"/>
  <c r="G206" i="6"/>
  <c r="F206" i="6"/>
  <c r="E206" i="6"/>
  <c r="D206" i="6"/>
  <c r="G187" i="6"/>
  <c r="G188" i="6" s="1"/>
  <c r="F187" i="6"/>
  <c r="F188" i="6" s="1"/>
  <c r="E187" i="6"/>
  <c r="E188" i="6" s="1"/>
  <c r="D187" i="6"/>
  <c r="G177" i="6"/>
  <c r="F177" i="6"/>
  <c r="E177" i="6"/>
  <c r="D177" i="6"/>
  <c r="G176" i="6"/>
  <c r="E176" i="6"/>
  <c r="F176" i="6"/>
  <c r="G156" i="6"/>
  <c r="G157" i="6" s="1"/>
  <c r="F156" i="6"/>
  <c r="F157" i="6" s="1"/>
  <c r="E156" i="6"/>
  <c r="E157" i="6" s="1"/>
  <c r="D156" i="6"/>
  <c r="G146" i="6"/>
  <c r="F146" i="6"/>
  <c r="E146" i="6"/>
  <c r="D146" i="6"/>
  <c r="G145" i="6"/>
  <c r="F145" i="6"/>
  <c r="E145" i="6"/>
  <c r="D145" i="6"/>
  <c r="G126" i="6"/>
  <c r="G127" i="6" s="1"/>
  <c r="F126" i="6"/>
  <c r="F127" i="6" s="1"/>
  <c r="E126" i="6"/>
  <c r="E127" i="6" s="1"/>
  <c r="D126" i="6"/>
  <c r="G116" i="6"/>
  <c r="F116" i="6"/>
  <c r="E116" i="6"/>
  <c r="D116" i="6"/>
  <c r="G115" i="6"/>
  <c r="F115" i="6"/>
  <c r="E115" i="6"/>
  <c r="D115" i="6"/>
  <c r="G86" i="6"/>
  <c r="F86" i="6"/>
  <c r="E86" i="6"/>
  <c r="D86" i="6"/>
  <c r="G85" i="6"/>
  <c r="F85" i="6"/>
  <c r="E85" i="6"/>
  <c r="D85" i="6"/>
  <c r="C70" i="6"/>
  <c r="C229" i="6" s="1"/>
  <c r="G66" i="6"/>
  <c r="G67" i="6" s="1"/>
  <c r="F66" i="6"/>
  <c r="F67" i="6" s="1"/>
  <c r="E66" i="6"/>
  <c r="E67" i="6" s="1"/>
  <c r="D66" i="6"/>
  <c r="G55" i="6"/>
  <c r="F55" i="6"/>
  <c r="E55" i="6"/>
  <c r="D55" i="6"/>
  <c r="G54" i="6"/>
  <c r="F54" i="6"/>
  <c r="E54" i="6"/>
  <c r="D54" i="6"/>
  <c r="G34" i="6"/>
  <c r="G35" i="6" s="1"/>
  <c r="F34" i="6"/>
  <c r="F35" i="6" s="1"/>
  <c r="E34" i="6"/>
  <c r="E35" i="6" s="1"/>
  <c r="D34" i="6"/>
  <c r="G24" i="6"/>
  <c r="F24" i="6"/>
  <c r="E24" i="6"/>
  <c r="D24" i="6"/>
  <c r="G23" i="6"/>
  <c r="F23" i="6"/>
  <c r="E23" i="6"/>
  <c r="D23" i="6"/>
  <c r="D225" i="6" l="1"/>
  <c r="G434" i="6"/>
  <c r="G448" i="6" s="1"/>
  <c r="D188" i="6"/>
  <c r="D67" i="6"/>
  <c r="D259" i="6"/>
  <c r="D384" i="6"/>
  <c r="D227" i="6"/>
  <c r="D291" i="6"/>
  <c r="D353" i="6"/>
  <c r="D404" i="6"/>
  <c r="D35" i="6"/>
  <c r="E404" i="6"/>
  <c r="E418" i="6" s="1"/>
  <c r="D322" i="6"/>
  <c r="F404" i="6"/>
  <c r="F418" i="6" s="1"/>
  <c r="D444" i="6"/>
  <c r="D414" i="6"/>
  <c r="D157" i="6"/>
  <c r="D218" i="6"/>
  <c r="D127" i="6"/>
  <c r="F453" i="6"/>
  <c r="E453" i="6"/>
  <c r="G453" i="6"/>
  <c r="E434" i="6"/>
  <c r="E448" i="6" s="1"/>
  <c r="F434" i="6"/>
  <c r="F448" i="6" s="1"/>
  <c r="D434" i="6"/>
  <c r="G404" i="6"/>
  <c r="G418" i="6" s="1"/>
  <c r="E343" i="6"/>
  <c r="E357" i="6" s="1"/>
  <c r="D374" i="6"/>
  <c r="E374" i="6"/>
  <c r="E388" i="6" s="1"/>
  <c r="F374" i="6"/>
  <c r="F388" i="6" s="1"/>
  <c r="G374" i="6"/>
  <c r="G388" i="6" s="1"/>
  <c r="D343" i="6"/>
  <c r="F343" i="6"/>
  <c r="F357" i="6" s="1"/>
  <c r="G343" i="6"/>
  <c r="G357" i="6" s="1"/>
  <c r="E281" i="6"/>
  <c r="E295" i="6" s="1"/>
  <c r="F281" i="6"/>
  <c r="F295" i="6" s="1"/>
  <c r="E312" i="6"/>
  <c r="D312" i="6"/>
  <c r="G312" i="6"/>
  <c r="E248" i="6"/>
  <c r="E263" i="6" s="1"/>
  <c r="F312" i="6"/>
  <c r="D281" i="6"/>
  <c r="G281" i="6"/>
  <c r="G295" i="6" s="1"/>
  <c r="F248" i="6"/>
  <c r="F263" i="6" s="1"/>
  <c r="G248" i="6"/>
  <c r="G263" i="6" s="1"/>
  <c r="D248" i="6"/>
  <c r="F208" i="6"/>
  <c r="F222" i="6" s="1"/>
  <c r="E228" i="6"/>
  <c r="G228" i="6"/>
  <c r="G147" i="6"/>
  <c r="G161" i="6" s="1"/>
  <c r="F228" i="6"/>
  <c r="D208" i="6"/>
  <c r="E208" i="6"/>
  <c r="E222" i="6" s="1"/>
  <c r="G208" i="6"/>
  <c r="G222" i="6" s="1"/>
  <c r="E178" i="6"/>
  <c r="E192" i="6" s="1"/>
  <c r="F178" i="6"/>
  <c r="F192" i="6" s="1"/>
  <c r="G178" i="6"/>
  <c r="G192" i="6" s="1"/>
  <c r="E147" i="6"/>
  <c r="E161" i="6" s="1"/>
  <c r="F147" i="6"/>
  <c r="F161" i="6" s="1"/>
  <c r="D147" i="6"/>
  <c r="D117" i="6"/>
  <c r="G117" i="6"/>
  <c r="G131" i="6" s="1"/>
  <c r="F25" i="6"/>
  <c r="F117" i="6"/>
  <c r="F131" i="6" s="1"/>
  <c r="E117" i="6"/>
  <c r="E131" i="6" s="1"/>
  <c r="D87" i="6"/>
  <c r="F87" i="6"/>
  <c r="F101" i="6" s="1"/>
  <c r="D56" i="6"/>
  <c r="G87" i="6"/>
  <c r="G101" i="6" s="1"/>
  <c r="E87" i="6"/>
  <c r="E101" i="6" s="1"/>
  <c r="G56" i="6"/>
  <c r="G71" i="6" s="1"/>
  <c r="E56" i="6"/>
  <c r="E71" i="6" s="1"/>
  <c r="F56" i="6"/>
  <c r="F71" i="6" s="1"/>
  <c r="D25" i="6"/>
  <c r="G25" i="6"/>
  <c r="E25" i="6"/>
  <c r="D176" i="6"/>
  <c r="D228" i="6" l="1"/>
  <c r="D453" i="6"/>
  <c r="D357" i="6"/>
  <c r="D295" i="6"/>
  <c r="D388" i="6"/>
  <c r="D418" i="6"/>
  <c r="D71" i="6"/>
  <c r="D448" i="6"/>
  <c r="D263" i="6"/>
  <c r="D131" i="6"/>
  <c r="D101" i="6"/>
  <c r="D161" i="6"/>
  <c r="D222" i="6"/>
  <c r="E326" i="6"/>
  <c r="E455" i="6" s="1"/>
  <c r="E451" i="6"/>
  <c r="F326" i="6"/>
  <c r="F455" i="6" s="1"/>
  <c r="F451" i="6"/>
  <c r="G326" i="6"/>
  <c r="G455" i="6" s="1"/>
  <c r="G451" i="6"/>
  <c r="D326" i="6"/>
  <c r="D451" i="6"/>
  <c r="E39" i="6"/>
  <c r="E230" i="6" s="1"/>
  <c r="E226" i="6"/>
  <c r="D39" i="6"/>
  <c r="G39" i="6"/>
  <c r="G230" i="6" s="1"/>
  <c r="G226" i="6"/>
  <c r="F39" i="6"/>
  <c r="F230" i="6" s="1"/>
  <c r="F226" i="6"/>
  <c r="D178" i="6"/>
  <c r="D455" i="6" l="1"/>
  <c r="D226" i="6"/>
  <c r="D192" i="6"/>
  <c r="D230" i="6" l="1"/>
</calcChain>
</file>

<file path=xl/sharedStrings.xml><?xml version="1.0" encoding="utf-8"?>
<sst xmlns="http://schemas.openxmlformats.org/spreadsheetml/2006/main" count="1880" uniqueCount="309">
  <si>
    <t>Завтрак</t>
  </si>
  <si>
    <t>Обед</t>
  </si>
  <si>
    <t>Полдник</t>
  </si>
  <si>
    <t>Ужин</t>
  </si>
  <si>
    <t>Хлеб ржаной</t>
  </si>
  <si>
    <t>Хлеб пшеничный</t>
  </si>
  <si>
    <t>Сок фруктовый</t>
  </si>
  <si>
    <t>Батон нарезной</t>
  </si>
  <si>
    <t>Меню приготавливаемых блюд, в соответствии с СанПиН 2.3/2.4.3590-20</t>
  </si>
  <si>
    <t>Продолжительность пребывания: Круглосуточное</t>
  </si>
  <si>
    <t xml:space="preserve">Прием пищи </t>
  </si>
  <si>
    <t>Наименование блюда</t>
  </si>
  <si>
    <t>Пищевые вещества</t>
  </si>
  <si>
    <t>Неделя 1</t>
  </si>
  <si>
    <t>День 1 (Понедельник)</t>
  </si>
  <si>
    <t>Итого за завтрак:</t>
  </si>
  <si>
    <t>Итого за обед:</t>
  </si>
  <si>
    <t>Итого за полдник:</t>
  </si>
  <si>
    <t>Итого за ужин:</t>
  </si>
  <si>
    <t>Второй ужин:</t>
  </si>
  <si>
    <t>Итого за день 1:</t>
  </si>
  <si>
    <t>День 2 (Вторник)</t>
  </si>
  <si>
    <t>Итого за второй ужин:</t>
  </si>
  <si>
    <t>Итого за день 2:</t>
  </si>
  <si>
    <t>День 3 (Среда)</t>
  </si>
  <si>
    <t>Итого за обед</t>
  </si>
  <si>
    <t>Итого за день 3:</t>
  </si>
  <si>
    <t>День 4 (Четверг)</t>
  </si>
  <si>
    <t>Итого за день 4:</t>
  </si>
  <si>
    <t>Итого за день 5:</t>
  </si>
  <si>
    <t>День 6 (Суббота)</t>
  </si>
  <si>
    <t>День 7 (Воскресенье)</t>
  </si>
  <si>
    <t>Итого за день 7:</t>
  </si>
  <si>
    <t>Неделя 2</t>
  </si>
  <si>
    <t>День 8 (Понедельник)</t>
  </si>
  <si>
    <t>Итого за день 8:</t>
  </si>
  <si>
    <t>День 9 (Вторник)</t>
  </si>
  <si>
    <t>Итого за день 9:</t>
  </si>
  <si>
    <t>День 10 (Среда)</t>
  </si>
  <si>
    <t>Итого за день 10:</t>
  </si>
  <si>
    <t>День 11 (Четверг)</t>
  </si>
  <si>
    <t>Итого за день 11:</t>
  </si>
  <si>
    <t>Итого за день 12:</t>
  </si>
  <si>
    <t>День 13 (Суббота)</t>
  </si>
  <si>
    <t>День 14 (Воскресенье)</t>
  </si>
  <si>
    <t>Итого за день 14:</t>
  </si>
  <si>
    <t>Среднее значение за период по завтракам:</t>
  </si>
  <si>
    <t>Среднее значение за период по обедам:</t>
  </si>
  <si>
    <t>Среднее значение за период по полдникам:</t>
  </si>
  <si>
    <t>Среднее значение за период по ужинам:</t>
  </si>
  <si>
    <t>Среднее значение за период по вторым ужинам:</t>
  </si>
  <si>
    <t>Среднее значение за период весь день:</t>
  </si>
  <si>
    <t>День 5 (пятница)</t>
  </si>
  <si>
    <t>Итого за день 6:</t>
  </si>
  <si>
    <t>День 12 (Пятница)</t>
  </si>
  <si>
    <t>Итого за 13 день:</t>
  </si>
  <si>
    <t>ТК №574</t>
  </si>
  <si>
    <t>ТК №573</t>
  </si>
  <si>
    <t>№ ТК</t>
  </si>
  <si>
    <t>20%</t>
  </si>
  <si>
    <t>5%</t>
  </si>
  <si>
    <t>35%</t>
  </si>
  <si>
    <t>15%</t>
  </si>
  <si>
    <t>Вес блюда, г</t>
  </si>
  <si>
    <t>ЭЦ, ккал</t>
  </si>
  <si>
    <t>Белки, г</t>
  </si>
  <si>
    <t>Жиры, г</t>
  </si>
  <si>
    <t>Угл., г</t>
  </si>
  <si>
    <t>Вес блюд (суммарный), г</t>
  </si>
  <si>
    <t>Угл. г</t>
  </si>
  <si>
    <t>200</t>
  </si>
  <si>
    <t>Прием пищи: Пятиразовый (завтрак, обед, полдник, ужин, второй ужин)</t>
  </si>
  <si>
    <t>ТК №82-П</t>
  </si>
  <si>
    <t>ТК №462-П</t>
  </si>
  <si>
    <t>ТК №267-П</t>
  </si>
  <si>
    <t>ТК №54-Т</t>
  </si>
  <si>
    <t>Овощи натуральные свежие (помидоры свежие)</t>
  </si>
  <si>
    <t>ТК №66-Т</t>
  </si>
  <si>
    <t>ТК №495-П</t>
  </si>
  <si>
    <t>ТК №580-П</t>
  </si>
  <si>
    <t>ТК №459-П</t>
  </si>
  <si>
    <t>ТК №471-П</t>
  </si>
  <si>
    <t>Молоко сгущенное</t>
  </si>
  <si>
    <t>ТК №285-П</t>
  </si>
  <si>
    <t>ТК №501-П</t>
  </si>
  <si>
    <t>ТК №169-Т</t>
  </si>
  <si>
    <t>ТК №470-П</t>
  </si>
  <si>
    <t>ТК №574-П</t>
  </si>
  <si>
    <t>ТК №573-П</t>
  </si>
  <si>
    <t>ТК №576-П</t>
  </si>
  <si>
    <t>ТК №465-П</t>
  </si>
  <si>
    <t>ТК №232-П</t>
  </si>
  <si>
    <t>Овощи натуральные свежие (огурцы свежие)</t>
  </si>
  <si>
    <t>ТК №102-Т</t>
  </si>
  <si>
    <t>ТК №268-П</t>
  </si>
  <si>
    <t>ТК №457-П</t>
  </si>
  <si>
    <t>ТК №256-П</t>
  </si>
  <si>
    <t>ТК №62-Т</t>
  </si>
  <si>
    <t>ТК №494-П</t>
  </si>
  <si>
    <t>ТК №33-Т</t>
  </si>
  <si>
    <t>ТК №377-П</t>
  </si>
  <si>
    <t>Кондитерские изделия (печенье песочное)</t>
  </si>
  <si>
    <t>ТК №2-П</t>
  </si>
  <si>
    <t>ТК №380-П</t>
  </si>
  <si>
    <t>25%</t>
  </si>
  <si>
    <t>ТК №230-П</t>
  </si>
  <si>
    <t>ТК №372-П</t>
  </si>
  <si>
    <t>ТК №385-П</t>
  </si>
  <si>
    <t>ТК №341-П</t>
  </si>
  <si>
    <t>ТК №460-П</t>
  </si>
  <si>
    <t>ТК №236-П</t>
  </si>
  <si>
    <t>ТК №53-Т</t>
  </si>
  <si>
    <t>Овощи натуральные соленые (огурцы соленые)</t>
  </si>
  <si>
    <t>ТК №80-Т</t>
  </si>
  <si>
    <t>ТК №152-П</t>
  </si>
  <si>
    <t>ТК №494/1-П</t>
  </si>
  <si>
    <t>ТК №202-П</t>
  </si>
  <si>
    <t>ТК №171-Т</t>
  </si>
  <si>
    <t>ТК №469-П</t>
  </si>
  <si>
    <t>ТК №72-Т</t>
  </si>
  <si>
    <t>ТК №307-П</t>
  </si>
  <si>
    <t>ТК №113-П</t>
  </si>
  <si>
    <t>ТК №350-П</t>
  </si>
  <si>
    <t>ТК №229-П</t>
  </si>
  <si>
    <t>ТК №174-Т</t>
  </si>
  <si>
    <t>ТК №25-Л</t>
  </si>
  <si>
    <t>ТК №98-П</t>
  </si>
  <si>
    <t>ТК №333-П</t>
  </si>
  <si>
    <t>ТК №308-П</t>
  </si>
  <si>
    <t>ТК №118-П</t>
  </si>
  <si>
    <t>ТК №422-П</t>
  </si>
  <si>
    <t>Возрастная категория:  7-11 лет</t>
  </si>
  <si>
    <t>«Согласовано»</t>
  </si>
  <si>
    <t>«Утверждаю»</t>
  </si>
  <si>
    <t>Директор ГОУ РК "С(К)ШИ №4" г. Сыктывкар</t>
  </si>
  <si>
    <t>Директор ООО «РД ГРУПП»</t>
  </si>
  <si>
    <t>____________ Маурер О.А.</t>
  </si>
  <si>
    <t>____________ Щелкунов Д.В.</t>
  </si>
  <si>
    <t>Каша пшеничная молочная жидкая</t>
  </si>
  <si>
    <t>40</t>
  </si>
  <si>
    <t>Яйцо вареное</t>
  </si>
  <si>
    <t>10</t>
  </si>
  <si>
    <t>Масло сливочное порциями</t>
  </si>
  <si>
    <t>ТК №79-П</t>
  </si>
  <si>
    <t>Какао с молоком</t>
  </si>
  <si>
    <t>Фрукт свежий</t>
  </si>
  <si>
    <t>Борщ с капустой и картофелем</t>
  </si>
  <si>
    <t>Жаркое по-домашнему</t>
  </si>
  <si>
    <t>Компот из смеси сухофруктов</t>
  </si>
  <si>
    <t>Чай с лимоном</t>
  </si>
  <si>
    <t>Сосиска, запеченная в тесте</t>
  </si>
  <si>
    <t>ТК №297-Т</t>
  </si>
  <si>
    <t>Салат из квашеной капусты</t>
  </si>
  <si>
    <t>Рыба отварная</t>
  </si>
  <si>
    <t>ТК №295-П</t>
  </si>
  <si>
    <t>Картофель отварной с маслом</t>
  </si>
  <si>
    <t>Кисломолочный напиток</t>
  </si>
  <si>
    <t>Каша рисовая молочная жидкая</t>
  </si>
  <si>
    <t>Чай с молоком</t>
  </si>
  <si>
    <t>Компот из кураги</t>
  </si>
  <si>
    <t>Макаронные изделия отварные</t>
  </si>
  <si>
    <t>Суп картофельный с мясными фрикадельками</t>
  </si>
  <si>
    <t>ТК №27-П</t>
  </si>
  <si>
    <t>Салат из свёклы и моркови</t>
  </si>
  <si>
    <t>Котлета рыбная</t>
  </si>
  <si>
    <t>ТК №423-П</t>
  </si>
  <si>
    <t>Соус польский</t>
  </si>
  <si>
    <t>Молоко кипяченое</t>
  </si>
  <si>
    <t>ТК №86-П</t>
  </si>
  <si>
    <t>Повидло порциями</t>
  </si>
  <si>
    <t>ТК №286-П</t>
  </si>
  <si>
    <t>Сырники из творога запеченные</t>
  </si>
  <si>
    <t>ТК №19-Т</t>
  </si>
  <si>
    <t>Салат из свежих помидоров и огурцов</t>
  </si>
  <si>
    <t>ТК №339-П</t>
  </si>
  <si>
    <t>Биточки из говядины</t>
  </si>
  <si>
    <t>Соус красный основной</t>
  </si>
  <si>
    <t>Пюре картофельное</t>
  </si>
  <si>
    <t>Кофейный напиток с молоком</t>
  </si>
  <si>
    <t>Каша манная молочная жидкая</t>
  </si>
  <si>
    <t>ТК №75-П</t>
  </si>
  <si>
    <t>Сыр полутвердый (порциями)</t>
  </si>
  <si>
    <t>ТК №48-П</t>
  </si>
  <si>
    <t>Винегрет с сельдью</t>
  </si>
  <si>
    <t>ТК №128-П</t>
  </si>
  <si>
    <t>Суп-лапша домашняя</t>
  </si>
  <si>
    <t>100</t>
  </si>
  <si>
    <t>Тефтели из говядины с рисом "Ежики"</t>
  </si>
  <si>
    <t>Капуста тушеная</t>
  </si>
  <si>
    <t>Чай с сахаром</t>
  </si>
  <si>
    <t>Шанежка с картофелем</t>
  </si>
  <si>
    <t>ТК №540-П</t>
  </si>
  <si>
    <t>Салат витаминный</t>
  </si>
  <si>
    <t>ТК №300-П</t>
  </si>
  <si>
    <t>Рыба, запеченная в омлете</t>
  </si>
  <si>
    <t>ТК№ 127-Т</t>
  </si>
  <si>
    <t>Каша гречневая молочная жидкая</t>
  </si>
  <si>
    <t>Компот из изюма</t>
  </si>
  <si>
    <t>ТК №31-П</t>
  </si>
  <si>
    <t>Салат из свеклы с солеными огурцами</t>
  </si>
  <si>
    <t>Плов из говядины</t>
  </si>
  <si>
    <t>Суп картофельный с бобовыми</t>
  </si>
  <si>
    <t>Пирожок с повидлом</t>
  </si>
  <si>
    <t>ТК №295-Т</t>
  </si>
  <si>
    <t>Котлеты из курицы</t>
  </si>
  <si>
    <t>ТК № 235-П</t>
  </si>
  <si>
    <t>Каша пшенная молочная жидкая</t>
  </si>
  <si>
    <t>ТК №484-П</t>
  </si>
  <si>
    <t>Кисель из концентрата плодовоягодного</t>
  </si>
  <si>
    <t>ТК №21-П</t>
  </si>
  <si>
    <t>Салат из моркови</t>
  </si>
  <si>
    <t>ТК №110-П</t>
  </si>
  <si>
    <t>Солянка сборная мясная</t>
  </si>
  <si>
    <t>Котлеты "Пермские"</t>
  </si>
  <si>
    <t>Рагу из овощей</t>
  </si>
  <si>
    <t>Пицца школьная</t>
  </si>
  <si>
    <t>ТК №537-П</t>
  </si>
  <si>
    <t>Рыба, припущенная в молоке</t>
  </si>
  <si>
    <t>ТК №297-П</t>
  </si>
  <si>
    <t>Рассольник ленинградский</t>
  </si>
  <si>
    <t>Рис отварной</t>
  </si>
  <si>
    <t>Пудинг творожный запеченный</t>
  </si>
  <si>
    <t>Омлет натуральный</t>
  </si>
  <si>
    <t>ТК №34-П</t>
  </si>
  <si>
    <t>Салат из свеклы с чесноком</t>
  </si>
  <si>
    <t>Щи из свежей капусты с картофелем</t>
  </si>
  <si>
    <t>Гуляш из говядины</t>
  </si>
  <si>
    <t>Каша гречневая рассыпчатая</t>
  </si>
  <si>
    <t>Крем творожный</t>
  </si>
  <si>
    <t>-</t>
  </si>
  <si>
    <t>ТК №301-П</t>
  </si>
  <si>
    <t>Рыба запеченная</t>
  </si>
  <si>
    <t>Каша "Дружба"</t>
  </si>
  <si>
    <t>ТК №30-Т</t>
  </si>
  <si>
    <t>Салат "Зимний"</t>
  </si>
  <si>
    <t>Суп картофельный с макаронными изделиями</t>
  </si>
  <si>
    <t>ТК №79-Т</t>
  </si>
  <si>
    <t>ТК №180-Т</t>
  </si>
  <si>
    <t>Бифштекс рубленный</t>
  </si>
  <si>
    <t>ТК №523-П</t>
  </si>
  <si>
    <t>Блинчики</t>
  </si>
  <si>
    <t>ТК №164-Т</t>
  </si>
  <si>
    <t>Тефтели рыбные</t>
  </si>
  <si>
    <t>Суп крестьянский с крупой</t>
  </si>
  <si>
    <t>Голубцы ленивые</t>
  </si>
  <si>
    <t>ТК №379-П</t>
  </si>
  <si>
    <t>Запеканка из творога</t>
  </si>
  <si>
    <t>Салат "Степной"</t>
  </si>
  <si>
    <t>ТК №299-П</t>
  </si>
  <si>
    <t>Рыба, тушенная в томате с овощами</t>
  </si>
  <si>
    <t>Свекольник</t>
  </si>
  <si>
    <t>Котлеты рыбные любительские</t>
  </si>
  <si>
    <t>ТК №531-П</t>
  </si>
  <si>
    <t>Ватрушка с творогом</t>
  </si>
  <si>
    <t>Соус сметанный с томатом и луком</t>
  </si>
  <si>
    <t>ТК №411-П</t>
  </si>
  <si>
    <t>ТК №193/1-Т</t>
  </si>
  <si>
    <t>Запеканка картофельная с говядиной</t>
  </si>
  <si>
    <t>ТК №32-П</t>
  </si>
  <si>
    <t>Салат из свеклы с сыром</t>
  </si>
  <si>
    <t>ТК №119-П</t>
  </si>
  <si>
    <t>Суп картофельный с рыбой</t>
  </si>
  <si>
    <t>ТК №181-Т</t>
  </si>
  <si>
    <t>Шницель натуральный рубленый</t>
  </si>
  <si>
    <t>ТК №356-П</t>
  </si>
  <si>
    <t>Печень говяжья по-строгановски</t>
  </si>
  <si>
    <t>ТК №43-П</t>
  </si>
  <si>
    <t>Салат картофельный с огурцами солеными</t>
  </si>
  <si>
    <t>ТК №538-П</t>
  </si>
  <si>
    <t>Шанежка наливная</t>
  </si>
  <si>
    <t>ТК №567-П</t>
  </si>
  <si>
    <t>Курица в соусе с томатом</t>
  </si>
  <si>
    <t>ТК №154-П</t>
  </si>
  <si>
    <t>Картофель отварной в молоке</t>
  </si>
  <si>
    <t>ТК №139-П</t>
  </si>
  <si>
    <t>Суп молочный с макаронными изделиями</t>
  </si>
  <si>
    <t>ТК №221-Т</t>
  </si>
  <si>
    <t>Картофель запеченный</t>
  </si>
  <si>
    <t>ТК №25/1-П</t>
  </si>
  <si>
    <t>Салат из моркови с кукурузой</t>
  </si>
  <si>
    <t>150</t>
  </si>
  <si>
    <t>Макароны, запеченные с сыром</t>
  </si>
  <si>
    <t>ТК №261-П</t>
  </si>
  <si>
    <t>Кондитерские изделия (конфеты шоколадные)</t>
  </si>
  <si>
    <t>Поджарка из свинины</t>
  </si>
  <si>
    <t>ТК №173-Т</t>
  </si>
  <si>
    <t>ТК №150-П</t>
  </si>
  <si>
    <t>Икра кабачковая (промышленного производства)</t>
  </si>
  <si>
    <t>Возрастная категория:  12 лет и старше</t>
  </si>
  <si>
    <t>15</t>
  </si>
  <si>
    <t>20</t>
  </si>
  <si>
    <t>25</t>
  </si>
  <si>
    <t>17</t>
  </si>
  <si>
    <t>J мкг</t>
  </si>
  <si>
    <t>Se мкг</t>
  </si>
  <si>
    <t>K</t>
  </si>
  <si>
    <t>Ca</t>
  </si>
  <si>
    <t>Mg</t>
  </si>
  <si>
    <t>P</t>
  </si>
  <si>
    <t>F мкг</t>
  </si>
  <si>
    <t>Fe</t>
  </si>
  <si>
    <t>A мкг</t>
  </si>
  <si>
    <t>B1</t>
  </si>
  <si>
    <t>B2</t>
  </si>
  <si>
    <t>D</t>
  </si>
  <si>
    <t>C</t>
  </si>
  <si>
    <t>Минеральные вещества, мг</t>
  </si>
  <si>
    <t>Витамины, мг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</si>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</sst>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7">
    <xf numFmtId="0" fontId="0" fillId="0" borderId="0" xfId="0"/>
    <xf numFmtId="0" fontId="5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2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164" fontId="9" fillId="6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shrinkToFit="1"/>
    </xf>
    <xf numFmtId="1" fontId="13" fillId="0" borderId="1" xfId="0" applyNumberFormat="1" applyFont="1" applyBorder="1" applyAlignment="1">
      <alignment horizontal="center" vertical="center" shrinkToFit="1"/>
    </xf>
    <xf numFmtId="2" fontId="9" fillId="6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1" fontId="10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4" fillId="0" borderId="0" xfId="0" applyFont="1"/>
    <xf numFmtId="2" fontId="14" fillId="0" borderId="0" xfId="0" applyNumberFormat="1" applyFont="1"/>
    <xf numFmtId="0" fontId="18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49" fontId="9" fillId="7" borderId="1" xfId="0" applyNumberFormat="1" applyFont="1" applyFill="1" applyBorder="1" applyAlignment="1">
      <alignment horizontal="center" vertical="center"/>
    </xf>
    <xf numFmtId="2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2" fontId="9" fillId="7" borderId="1" xfId="0" applyNumberFormat="1" applyFont="1" applyFill="1" applyBorder="1" applyAlignment="1">
      <alignment horizontal="center" vertical="center" wrapText="1"/>
    </xf>
    <xf numFmtId="1" fontId="9" fillId="7" borderId="1" xfId="0" applyNumberFormat="1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horizontal="center" vertical="center"/>
    </xf>
    <xf numFmtId="2" fontId="8" fillId="7" borderId="1" xfId="0" applyNumberFormat="1" applyFont="1" applyFill="1" applyBorder="1" applyAlignment="1">
      <alignment horizontal="center" vertical="center"/>
    </xf>
    <xf numFmtId="49" fontId="9" fillId="7" borderId="1" xfId="0" applyNumberFormat="1" applyFont="1" applyFill="1" applyBorder="1" applyAlignment="1">
      <alignment horizontal="center" vertical="center" wrapText="1"/>
    </xf>
    <xf numFmtId="2" fontId="8" fillId="7" borderId="1" xfId="1" applyNumberFormat="1" applyFont="1" applyFill="1" applyBorder="1" applyAlignment="1">
      <alignment horizontal="center" vertical="center"/>
    </xf>
    <xf numFmtId="164" fontId="9" fillId="7" borderId="1" xfId="0" applyNumberFormat="1" applyFont="1" applyFill="1" applyBorder="1" applyAlignment="1">
      <alignment horizontal="center"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Continuous"/>
    </xf>
    <xf numFmtId="2" fontId="14" fillId="0" borderId="2" xfId="0" applyNumberFormat="1" applyFont="1" applyBorder="1" applyAlignment="1">
      <alignment horizontal="centerContinuous"/>
    </xf>
    <xf numFmtId="0" fontId="15" fillId="0" borderId="2" xfId="0" applyFont="1" applyBorder="1" applyAlignment="1">
      <alignment horizontal="center" vertical="center" wrapText="1"/>
    </xf>
    <xf numFmtId="164" fontId="15" fillId="6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11" fontId="1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49" fontId="10" fillId="5" borderId="2" xfId="0" applyNumberFormat="1" applyFont="1" applyFill="1" applyBorder="1" applyAlignment="1">
      <alignment horizontal="center" vertical="center" wrapText="1"/>
    </xf>
    <xf numFmtId="2" fontId="10" fillId="5" borderId="2" xfId="0" applyNumberFormat="1" applyFont="1" applyFill="1" applyBorder="1" applyAlignment="1">
      <alignment horizontal="center" vertical="center"/>
    </xf>
    <xf numFmtId="0" fontId="17" fillId="0" borderId="2" xfId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164" fontId="20" fillId="6" borderId="1" xfId="0" applyNumberFormat="1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11" fontId="21" fillId="0" borderId="1" xfId="0" applyNumberFormat="1" applyFont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164" fontId="25" fillId="6" borderId="1" xfId="0" applyNumberFormat="1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2" fontId="9" fillId="7" borderId="2" xfId="0" applyNumberFormat="1" applyFont="1" applyFill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12" fillId="0" borderId="2" xfId="1" applyNumberFormat="1" applyFont="1" applyBorder="1" applyAlignment="1">
      <alignment horizontal="center" vertical="center"/>
    </xf>
    <xf numFmtId="2" fontId="9" fillId="7" borderId="2" xfId="0" applyNumberFormat="1" applyFont="1" applyFill="1" applyBorder="1" applyAlignment="1">
      <alignment horizontal="center" vertical="center" wrapText="1"/>
    </xf>
    <xf numFmtId="164" fontId="9" fillId="6" borderId="2" xfId="0" applyNumberFormat="1" applyFont="1" applyFill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 shrinkToFit="1"/>
    </xf>
    <xf numFmtId="2" fontId="8" fillId="7" borderId="2" xfId="0" applyNumberFormat="1" applyFont="1" applyFill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2" fontId="8" fillId="7" borderId="2" xfId="1" applyNumberFormat="1" applyFont="1" applyFill="1" applyBorder="1" applyAlignment="1">
      <alignment horizontal="center" vertical="center"/>
    </xf>
    <xf numFmtId="164" fontId="9" fillId="7" borderId="2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10" fillId="5" borderId="2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164" fontId="9" fillId="7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5" borderId="2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shrinkToFit="1"/>
    </xf>
    <xf numFmtId="0" fontId="4" fillId="5" borderId="1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5" borderId="2" xfId="0" applyFont="1" applyFill="1" applyBorder="1"/>
    <xf numFmtId="0" fontId="3" fillId="5" borderId="3" xfId="0" applyFont="1" applyFill="1" applyBorder="1"/>
    <xf numFmtId="0" fontId="3" fillId="5" borderId="4" xfId="0" applyFont="1" applyFill="1" applyBorder="1"/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2" fontId="6" fillId="0" borderId="9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Обычный_Лист1" xfId="1" xr:uid="{07075DA4-7BAC-4566-AC36-3A4A7DB8591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5909E-4211-43D3-91B8-162E78B25323}">
  <sheetPr>
    <tabColor theme="6" tint="0.39997558519241921"/>
  </sheetPr>
  <dimension ref="A1:U455"/>
  <sheetViews>
    <sheetView tabSelected="1" topLeftCell="A415" zoomScale="130" zoomScaleNormal="130" zoomScalePageLayoutView="130" workbookViewId="0">
      <selection activeCell="B425" sqref="B425"/>
    </sheetView>
  </sheetViews>
  <sheetFormatPr defaultColWidth="9.140625" defaultRowHeight="15" x14ac:dyDescent="0.25"/>
  <cols>
    <col min="1" max="1" width="10.5703125" style="1" customWidth="1"/>
    <col min="2" max="2" width="20.5703125" style="11" customWidth="1"/>
    <col min="3" max="3" width="6.5703125" style="31" customWidth="1"/>
    <col min="4" max="7" width="6.5703125" style="32" customWidth="1"/>
    <col min="8" max="8" width="11" style="33" customWidth="1"/>
    <col min="9" max="21" width="4.85546875" style="65" customWidth="1"/>
  </cols>
  <sheetData>
    <row r="1" spans="1:21" ht="15" customHeight="1" x14ac:dyDescent="0.25">
      <c r="A1" s="126" t="s">
        <v>132</v>
      </c>
      <c r="B1" s="126"/>
      <c r="C1" s="126"/>
      <c r="D1" s="126"/>
      <c r="E1" s="126"/>
      <c r="F1" s="126" t="s">
        <v>133</v>
      </c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21" ht="24" customHeight="1" x14ac:dyDescent="0.25">
      <c r="A2" s="126" t="s">
        <v>134</v>
      </c>
      <c r="B2" s="126"/>
      <c r="C2" s="126"/>
      <c r="D2" s="126"/>
      <c r="E2" s="126"/>
      <c r="F2" s="126" t="s">
        <v>135</v>
      </c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</row>
    <row r="3" spans="1:21" x14ac:dyDescent="0.25">
      <c r="A3" s="130" t="s">
        <v>136</v>
      </c>
      <c r="B3" s="130"/>
      <c r="C3" s="130"/>
      <c r="D3" s="130"/>
      <c r="E3" s="130"/>
      <c r="F3" s="126" t="s">
        <v>137</v>
      </c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</row>
    <row r="4" spans="1:21" x14ac:dyDescent="0.25">
      <c r="A4" s="102" t="s">
        <v>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</row>
    <row r="5" spans="1:21" x14ac:dyDescent="0.25">
      <c r="A5" s="127" t="s">
        <v>9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</row>
    <row r="6" spans="1:21" x14ac:dyDescent="0.25">
      <c r="A6" s="128" t="s">
        <v>71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</row>
    <row r="7" spans="1:21" x14ac:dyDescent="0.25">
      <c r="A7" s="129" t="s">
        <v>131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</row>
    <row r="8" spans="1:21" ht="15" customHeight="1" x14ac:dyDescent="0.25">
      <c r="A8" s="146" t="s">
        <v>10</v>
      </c>
      <c r="B8" s="148" t="s">
        <v>11</v>
      </c>
      <c r="C8" s="119" t="s">
        <v>63</v>
      </c>
      <c r="D8" s="150" t="s">
        <v>12</v>
      </c>
      <c r="E8" s="150"/>
      <c r="F8" s="150"/>
      <c r="G8" s="151" t="s">
        <v>64</v>
      </c>
      <c r="H8" s="148" t="s">
        <v>58</v>
      </c>
      <c r="I8" s="131" t="s">
        <v>306</v>
      </c>
      <c r="J8" s="131"/>
      <c r="K8" s="131"/>
      <c r="L8" s="131"/>
      <c r="M8" s="131"/>
      <c r="N8" s="131"/>
      <c r="O8" s="131"/>
      <c r="P8" s="131"/>
      <c r="Q8" s="131" t="s">
        <v>307</v>
      </c>
      <c r="R8" s="131"/>
      <c r="S8" s="131"/>
      <c r="T8" s="131"/>
      <c r="U8" s="131"/>
    </row>
    <row r="9" spans="1:21" x14ac:dyDescent="0.25">
      <c r="A9" s="147"/>
      <c r="B9" s="149"/>
      <c r="C9" s="101"/>
      <c r="D9" s="36" t="s">
        <v>65</v>
      </c>
      <c r="E9" s="36" t="s">
        <v>66</v>
      </c>
      <c r="F9" s="36" t="s">
        <v>67</v>
      </c>
      <c r="G9" s="152"/>
      <c r="H9" s="149"/>
      <c r="I9" s="62" t="s">
        <v>293</v>
      </c>
      <c r="J9" s="62" t="s">
        <v>294</v>
      </c>
      <c r="K9" s="62" t="s">
        <v>295</v>
      </c>
      <c r="L9" s="62" t="s">
        <v>296</v>
      </c>
      <c r="M9" s="62" t="s">
        <v>297</v>
      </c>
      <c r="N9" s="62" t="s">
        <v>298</v>
      </c>
      <c r="O9" s="62" t="s">
        <v>299</v>
      </c>
      <c r="P9" s="62" t="s">
        <v>300</v>
      </c>
      <c r="Q9" s="62" t="s">
        <v>301</v>
      </c>
      <c r="R9" s="62" t="s">
        <v>302</v>
      </c>
      <c r="S9" s="62" t="s">
        <v>303</v>
      </c>
      <c r="T9" s="62" t="s">
        <v>304</v>
      </c>
      <c r="U9" s="61" t="s">
        <v>305</v>
      </c>
    </row>
    <row r="10" spans="1:21" x14ac:dyDescent="0.25">
      <c r="A10" s="132" t="s">
        <v>13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4"/>
    </row>
    <row r="11" spans="1:21" x14ac:dyDescent="0.25">
      <c r="A11" s="135" t="s">
        <v>14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7"/>
    </row>
    <row r="12" spans="1:21" ht="28.35" customHeight="1" x14ac:dyDescent="0.25">
      <c r="A12" s="101" t="s">
        <v>0</v>
      </c>
      <c r="B12" s="9" t="s">
        <v>138</v>
      </c>
      <c r="C12" s="12">
        <v>200</v>
      </c>
      <c r="D12" s="13">
        <v>6.668000000000001</v>
      </c>
      <c r="E12" s="13">
        <v>9.1349999999999998</v>
      </c>
      <c r="F12" s="13">
        <v>30.442</v>
      </c>
      <c r="G12" s="13">
        <v>230.65699999999998</v>
      </c>
      <c r="H12" s="51" t="s">
        <v>91</v>
      </c>
      <c r="I12" s="63">
        <v>16.149999999999999</v>
      </c>
      <c r="J12" s="63">
        <v>28.866</v>
      </c>
      <c r="K12" s="63">
        <v>289.66819999999996</v>
      </c>
      <c r="L12" s="63">
        <v>133.11240000000001</v>
      </c>
      <c r="M12" s="63">
        <v>59.793599999999991</v>
      </c>
      <c r="N12" s="63">
        <v>232.80500000000001</v>
      </c>
      <c r="O12" s="63">
        <v>19.28</v>
      </c>
      <c r="P12" s="63">
        <v>1.4256200000000001</v>
      </c>
      <c r="Q12" s="63">
        <v>65.900000000000006</v>
      </c>
      <c r="R12" s="63">
        <v>0.191</v>
      </c>
      <c r="S12" s="63">
        <v>0.26850000000000002</v>
      </c>
      <c r="T12" s="63">
        <v>0.1585</v>
      </c>
      <c r="U12" s="63">
        <v>1.2350000000000001</v>
      </c>
    </row>
    <row r="13" spans="1:21" ht="15" customHeight="1" x14ac:dyDescent="0.25">
      <c r="A13" s="101"/>
      <c r="B13" s="9" t="s">
        <v>140</v>
      </c>
      <c r="C13" s="14" t="s">
        <v>139</v>
      </c>
      <c r="D13" s="15">
        <v>4.7699999999999996</v>
      </c>
      <c r="E13" s="15">
        <v>4.05</v>
      </c>
      <c r="F13" s="15">
        <v>0.25</v>
      </c>
      <c r="G13" s="15">
        <v>56.55</v>
      </c>
      <c r="H13" s="51" t="s">
        <v>74</v>
      </c>
      <c r="I13" s="63">
        <v>8</v>
      </c>
      <c r="J13" s="63">
        <v>12.28</v>
      </c>
      <c r="K13" s="63">
        <v>56</v>
      </c>
      <c r="L13" s="63">
        <v>22</v>
      </c>
      <c r="M13" s="63">
        <v>4.8</v>
      </c>
      <c r="N13" s="63">
        <v>76.8</v>
      </c>
      <c r="O13" s="63">
        <v>22</v>
      </c>
      <c r="P13" s="63">
        <v>1</v>
      </c>
      <c r="Q13" s="63">
        <v>104</v>
      </c>
      <c r="R13" s="63">
        <v>2.8000000000000004E-2</v>
      </c>
      <c r="S13" s="63">
        <v>0.17600000000000002</v>
      </c>
      <c r="T13" s="63">
        <v>0.88</v>
      </c>
      <c r="U13" s="63">
        <v>0</v>
      </c>
    </row>
    <row r="14" spans="1:21" ht="15" customHeight="1" x14ac:dyDescent="0.25">
      <c r="A14" s="101"/>
      <c r="B14" s="6" t="s">
        <v>7</v>
      </c>
      <c r="C14" s="12">
        <v>50</v>
      </c>
      <c r="D14" s="13">
        <f>7.5*C14/100</f>
        <v>3.75</v>
      </c>
      <c r="E14" s="13">
        <f>2.9*C14/100</f>
        <v>1.45</v>
      </c>
      <c r="F14" s="13">
        <f>51.4*C14/100</f>
        <v>25.7</v>
      </c>
      <c r="G14" s="15">
        <f>261*C14/100</f>
        <v>130.5</v>
      </c>
      <c r="H14" s="51" t="s">
        <v>89</v>
      </c>
      <c r="I14" s="63">
        <v>0</v>
      </c>
      <c r="J14" s="63">
        <v>0</v>
      </c>
      <c r="K14" s="63">
        <v>46</v>
      </c>
      <c r="L14" s="63">
        <v>9.5</v>
      </c>
      <c r="M14" s="63">
        <v>6.5</v>
      </c>
      <c r="N14" s="63">
        <v>32.5</v>
      </c>
      <c r="O14" s="63">
        <v>0</v>
      </c>
      <c r="P14" s="63">
        <v>0.6</v>
      </c>
      <c r="Q14" s="63">
        <v>0</v>
      </c>
      <c r="R14" s="63">
        <v>5.5E-2</v>
      </c>
      <c r="S14" s="63">
        <v>1.4999999999999999E-2</v>
      </c>
      <c r="T14" s="63">
        <v>0</v>
      </c>
      <c r="U14" s="63">
        <v>0</v>
      </c>
    </row>
    <row r="15" spans="1:21" ht="24.75" customHeight="1" x14ac:dyDescent="0.25">
      <c r="A15" s="101"/>
      <c r="B15" s="9" t="s">
        <v>142</v>
      </c>
      <c r="C15" s="14" t="s">
        <v>141</v>
      </c>
      <c r="D15" s="15">
        <v>0.08</v>
      </c>
      <c r="E15" s="15">
        <v>7.25</v>
      </c>
      <c r="F15" s="15">
        <v>0.13</v>
      </c>
      <c r="G15" s="15">
        <v>66.099999999999994</v>
      </c>
      <c r="H15" s="51" t="s">
        <v>143</v>
      </c>
      <c r="I15" s="63">
        <v>0</v>
      </c>
      <c r="J15" s="63">
        <v>0.1</v>
      </c>
      <c r="K15" s="63">
        <v>3</v>
      </c>
      <c r="L15" s="63">
        <v>2.4</v>
      </c>
      <c r="M15" s="63">
        <v>0.05</v>
      </c>
      <c r="N15" s="63">
        <v>3</v>
      </c>
      <c r="O15" s="63">
        <v>0.28000000000000003</v>
      </c>
      <c r="P15" s="63">
        <v>0.02</v>
      </c>
      <c r="Q15" s="63">
        <v>45</v>
      </c>
      <c r="R15" s="63">
        <v>1E-3</v>
      </c>
      <c r="S15" s="63">
        <v>1.2E-2</v>
      </c>
      <c r="T15" s="63">
        <v>0.13</v>
      </c>
      <c r="U15" s="63">
        <v>0</v>
      </c>
    </row>
    <row r="16" spans="1:21" ht="15" customHeight="1" x14ac:dyDescent="0.25">
      <c r="A16" s="101"/>
      <c r="B16" s="9" t="s">
        <v>144</v>
      </c>
      <c r="C16" s="14" t="s">
        <v>70</v>
      </c>
      <c r="D16" s="15">
        <v>1.9725000000000001</v>
      </c>
      <c r="E16" s="15">
        <v>1.4750000000000001</v>
      </c>
      <c r="F16" s="15">
        <v>12.42</v>
      </c>
      <c r="G16" s="15">
        <v>71.215000000000003</v>
      </c>
      <c r="H16" s="51" t="s">
        <v>73</v>
      </c>
      <c r="I16" s="63">
        <v>4.5</v>
      </c>
      <c r="J16" s="63">
        <v>1</v>
      </c>
      <c r="K16" s="63">
        <v>111.02499999999999</v>
      </c>
      <c r="L16" s="63">
        <v>63.5</v>
      </c>
      <c r="M16" s="63">
        <v>17.625</v>
      </c>
      <c r="N16" s="63">
        <v>61.375</v>
      </c>
      <c r="O16" s="63">
        <v>16.125</v>
      </c>
      <c r="P16" s="63">
        <v>0.63000000000000012</v>
      </c>
      <c r="Q16" s="63">
        <v>11.074999999999999</v>
      </c>
      <c r="R16" s="63">
        <v>2.2499999999999999E-2</v>
      </c>
      <c r="S16" s="63">
        <v>0.08</v>
      </c>
      <c r="T16" s="63">
        <v>1.4999999999999999E-2</v>
      </c>
      <c r="U16" s="63">
        <v>0.65</v>
      </c>
    </row>
    <row r="17" spans="1:21" ht="15" customHeight="1" x14ac:dyDescent="0.25">
      <c r="A17" s="101"/>
      <c r="B17" s="5" t="s">
        <v>145</v>
      </c>
      <c r="C17" s="12">
        <v>185</v>
      </c>
      <c r="D17" s="13">
        <v>0.4</v>
      </c>
      <c r="E17" s="13">
        <v>0.4</v>
      </c>
      <c r="F17" s="13">
        <v>9.8000000000000007</v>
      </c>
      <c r="G17" s="13">
        <v>44.4</v>
      </c>
      <c r="H17" s="51" t="s">
        <v>72</v>
      </c>
      <c r="I17" s="63">
        <v>0</v>
      </c>
      <c r="J17" s="63">
        <v>0</v>
      </c>
      <c r="K17" s="63">
        <v>278</v>
      </c>
      <c r="L17" s="63">
        <v>16</v>
      </c>
      <c r="M17" s="63">
        <v>9</v>
      </c>
      <c r="N17" s="63">
        <v>11</v>
      </c>
      <c r="O17" s="63">
        <v>0</v>
      </c>
      <c r="P17" s="63">
        <v>2.2000000000000002</v>
      </c>
      <c r="Q17" s="63">
        <v>0</v>
      </c>
      <c r="R17" s="63">
        <v>0.03</v>
      </c>
      <c r="S17" s="63">
        <v>0.02</v>
      </c>
      <c r="T17" s="63">
        <v>0</v>
      </c>
      <c r="U17" s="63">
        <v>10</v>
      </c>
    </row>
    <row r="18" spans="1:21" ht="15" customHeight="1" x14ac:dyDescent="0.25">
      <c r="A18" s="144" t="s">
        <v>15</v>
      </c>
      <c r="B18" s="145"/>
      <c r="C18" s="37">
        <f>C12+C13+C14+C15+C16+C17</f>
        <v>685</v>
      </c>
      <c r="D18" s="38">
        <f>SUM(D12:D17)</f>
        <v>17.640499999999999</v>
      </c>
      <c r="E18" s="38">
        <f t="shared" ref="E18:G18" si="0">SUM(E12:E17)</f>
        <v>23.759999999999998</v>
      </c>
      <c r="F18" s="38">
        <f t="shared" si="0"/>
        <v>78.74199999999999</v>
      </c>
      <c r="G18" s="38">
        <f t="shared" si="0"/>
        <v>599.42200000000003</v>
      </c>
      <c r="H18" s="51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</row>
    <row r="19" spans="1:21" ht="39.75" customHeight="1" x14ac:dyDescent="0.25">
      <c r="A19" s="101" t="s">
        <v>1</v>
      </c>
      <c r="B19" s="7" t="s">
        <v>112</v>
      </c>
      <c r="C19" s="12">
        <v>80</v>
      </c>
      <c r="D19" s="13">
        <v>0.64</v>
      </c>
      <c r="E19" s="13">
        <v>0.08</v>
      </c>
      <c r="F19" s="13">
        <v>1.36</v>
      </c>
      <c r="G19" s="13">
        <v>10.4</v>
      </c>
      <c r="H19" s="51" t="s">
        <v>111</v>
      </c>
      <c r="I19" s="63">
        <v>0</v>
      </c>
      <c r="J19" s="63">
        <v>0</v>
      </c>
      <c r="K19" s="63">
        <v>112.8</v>
      </c>
      <c r="L19" s="63">
        <v>18.399999999999999</v>
      </c>
      <c r="M19" s="63">
        <v>11.2</v>
      </c>
      <c r="N19" s="63">
        <v>19.2</v>
      </c>
      <c r="O19" s="63">
        <v>0</v>
      </c>
      <c r="P19" s="63">
        <v>0.48</v>
      </c>
      <c r="Q19" s="63">
        <v>4</v>
      </c>
      <c r="R19" s="63">
        <v>1.6E-2</v>
      </c>
      <c r="S19" s="63">
        <v>1.6E-2</v>
      </c>
      <c r="T19" s="63">
        <v>0</v>
      </c>
      <c r="U19" s="63">
        <v>4</v>
      </c>
    </row>
    <row r="20" spans="1:21" ht="25.5" customHeight="1" x14ac:dyDescent="0.25">
      <c r="A20" s="101"/>
      <c r="B20" s="9" t="s">
        <v>146</v>
      </c>
      <c r="C20" s="18">
        <v>250</v>
      </c>
      <c r="D20" s="19">
        <v>1.8240000000000001</v>
      </c>
      <c r="E20" s="19">
        <v>5.7120000000000006</v>
      </c>
      <c r="F20" s="19">
        <v>10.986000000000001</v>
      </c>
      <c r="G20" s="15">
        <v>102.634</v>
      </c>
      <c r="H20" s="51" t="s">
        <v>97</v>
      </c>
      <c r="I20" s="63">
        <v>32.46</v>
      </c>
      <c r="J20" s="63">
        <v>0.60265600000000008</v>
      </c>
      <c r="K20" s="63">
        <v>346.04960000000011</v>
      </c>
      <c r="L20" s="63">
        <v>45.563199999999995</v>
      </c>
      <c r="M20" s="63">
        <v>23.344799999999999</v>
      </c>
      <c r="N20" s="63">
        <v>53.356000000000002</v>
      </c>
      <c r="O20" s="63">
        <v>19.076000000000001</v>
      </c>
      <c r="P20" s="63">
        <v>1.0937600000000001</v>
      </c>
      <c r="Q20" s="63">
        <v>211.82</v>
      </c>
      <c r="R20" s="63">
        <v>5.364E-2</v>
      </c>
      <c r="S20" s="63">
        <v>6.4960000000000004E-2</v>
      </c>
      <c r="T20" s="63">
        <v>7.000000000000001E-3</v>
      </c>
      <c r="U20" s="63">
        <v>21.759999999999998</v>
      </c>
    </row>
    <row r="21" spans="1:21" ht="26.25" customHeight="1" x14ac:dyDescent="0.25">
      <c r="A21" s="101"/>
      <c r="B21" s="5" t="s">
        <v>147</v>
      </c>
      <c r="C21" s="18">
        <v>200</v>
      </c>
      <c r="D21" s="15">
        <v>19.1986666666667</v>
      </c>
      <c r="E21" s="15">
        <v>19.372</v>
      </c>
      <c r="F21" s="15">
        <v>41.875333333333302</v>
      </c>
      <c r="G21" s="15">
        <v>418.702</v>
      </c>
      <c r="H21" s="51" t="s">
        <v>124</v>
      </c>
      <c r="I21" s="63">
        <v>28.37</v>
      </c>
      <c r="J21" s="63">
        <v>0.6186666666666667</v>
      </c>
      <c r="K21" s="63">
        <v>1149.5533333333333</v>
      </c>
      <c r="L21" s="63">
        <v>373.33333333333331</v>
      </c>
      <c r="M21" s="63">
        <v>61.981333333333325</v>
      </c>
      <c r="N21" s="63">
        <v>264.15066666666667</v>
      </c>
      <c r="O21" s="63">
        <v>111.98666666666666</v>
      </c>
      <c r="P21" s="63">
        <v>2.5801333333333334</v>
      </c>
      <c r="Q21" s="63">
        <v>760</v>
      </c>
      <c r="R21" s="63">
        <v>0.23567999999999997</v>
      </c>
      <c r="S21" s="63">
        <v>0.27888000000000002</v>
      </c>
      <c r="T21" s="63">
        <v>6.933333333333333E-2</v>
      </c>
      <c r="U21" s="63">
        <v>29.2</v>
      </c>
    </row>
    <row r="22" spans="1:21" ht="24" customHeight="1" x14ac:dyDescent="0.25">
      <c r="A22" s="101"/>
      <c r="B22" s="5" t="s">
        <v>148</v>
      </c>
      <c r="C22" s="20" t="s">
        <v>70</v>
      </c>
      <c r="D22" s="16">
        <v>0.38</v>
      </c>
      <c r="E22" s="16">
        <v>0</v>
      </c>
      <c r="F22" s="16">
        <v>19.821999999999999</v>
      </c>
      <c r="G22" s="16">
        <v>80.787000000000006</v>
      </c>
      <c r="H22" s="51" t="s">
        <v>78</v>
      </c>
      <c r="I22" s="63">
        <v>0</v>
      </c>
      <c r="J22" s="63">
        <v>0</v>
      </c>
      <c r="K22" s="63">
        <v>33.099999999999994</v>
      </c>
      <c r="L22" s="63">
        <v>3.9</v>
      </c>
      <c r="M22" s="63">
        <v>2.8</v>
      </c>
      <c r="N22" s="63">
        <v>0</v>
      </c>
      <c r="O22" s="63">
        <v>0</v>
      </c>
      <c r="P22" s="63">
        <v>0.19</v>
      </c>
      <c r="Q22" s="63">
        <v>11.6</v>
      </c>
      <c r="R22" s="63">
        <v>0</v>
      </c>
      <c r="S22" s="63">
        <v>0</v>
      </c>
      <c r="T22" s="63">
        <v>0</v>
      </c>
      <c r="U22" s="63">
        <v>11.2</v>
      </c>
    </row>
    <row r="23" spans="1:21" ht="15" customHeight="1" x14ac:dyDescent="0.25">
      <c r="A23" s="101"/>
      <c r="B23" s="9" t="s">
        <v>4</v>
      </c>
      <c r="C23" s="12">
        <v>50</v>
      </c>
      <c r="D23" s="13">
        <f>8*C23/100</f>
        <v>4</v>
      </c>
      <c r="E23" s="13">
        <f>1.5*C23/100</f>
        <v>0.75</v>
      </c>
      <c r="F23" s="13">
        <f>40.1*C23/100</f>
        <v>20.05</v>
      </c>
      <c r="G23" s="13">
        <f>206*C23/100</f>
        <v>103</v>
      </c>
      <c r="H23" s="51" t="s">
        <v>56</v>
      </c>
      <c r="I23" s="63">
        <v>0</v>
      </c>
      <c r="J23" s="63">
        <v>15.45</v>
      </c>
      <c r="K23" s="63">
        <v>122.5</v>
      </c>
      <c r="L23" s="63">
        <v>17.5</v>
      </c>
      <c r="M23" s="63">
        <v>23.5</v>
      </c>
      <c r="N23" s="63">
        <v>79</v>
      </c>
      <c r="O23" s="63">
        <v>0</v>
      </c>
      <c r="P23" s="63">
        <v>1.95</v>
      </c>
      <c r="Q23" s="63">
        <v>0</v>
      </c>
      <c r="R23" s="63">
        <v>0.09</v>
      </c>
      <c r="S23" s="63">
        <v>0.04</v>
      </c>
      <c r="T23" s="63">
        <v>0</v>
      </c>
      <c r="U23" s="63">
        <v>0</v>
      </c>
    </row>
    <row r="24" spans="1:21" ht="15" customHeight="1" x14ac:dyDescent="0.25">
      <c r="A24" s="101"/>
      <c r="B24" s="9" t="s">
        <v>5</v>
      </c>
      <c r="C24" s="12">
        <v>60</v>
      </c>
      <c r="D24" s="13">
        <f>7.6*C24/100</f>
        <v>4.5599999999999996</v>
      </c>
      <c r="E24" s="13">
        <f>0.8*C24/100</f>
        <v>0.48</v>
      </c>
      <c r="F24" s="13">
        <f>49.2*C24/100</f>
        <v>29.52</v>
      </c>
      <c r="G24" s="15">
        <f>234*C24/100</f>
        <v>140.4</v>
      </c>
      <c r="H24" s="51" t="s">
        <v>57</v>
      </c>
      <c r="I24" s="63">
        <v>1.92</v>
      </c>
      <c r="J24" s="63">
        <v>3.6</v>
      </c>
      <c r="K24" s="63">
        <v>55.8</v>
      </c>
      <c r="L24" s="63">
        <v>12</v>
      </c>
      <c r="M24" s="63">
        <v>8.4</v>
      </c>
      <c r="N24" s="63">
        <v>39</v>
      </c>
      <c r="O24" s="63">
        <v>8.6999999999999993</v>
      </c>
      <c r="P24" s="63">
        <v>0.66</v>
      </c>
      <c r="Q24" s="63">
        <v>0</v>
      </c>
      <c r="R24" s="63">
        <v>6.6000000000000003E-2</v>
      </c>
      <c r="S24" s="63">
        <v>1.7999999999999999E-2</v>
      </c>
      <c r="T24" s="63">
        <v>0</v>
      </c>
      <c r="U24" s="63">
        <v>0</v>
      </c>
    </row>
    <row r="25" spans="1:21" ht="15" customHeight="1" x14ac:dyDescent="0.25">
      <c r="A25" s="144" t="s">
        <v>16</v>
      </c>
      <c r="B25" s="145"/>
      <c r="C25" s="37">
        <f>C19+C20+C21+C22+C23+C24</f>
        <v>840</v>
      </c>
      <c r="D25" s="38">
        <f>SUM(D19:D24)</f>
        <v>30.602666666666696</v>
      </c>
      <c r="E25" s="38">
        <f t="shared" ref="E25:G25" si="1">SUM(E19:E24)</f>
        <v>26.394000000000002</v>
      </c>
      <c r="F25" s="38">
        <f t="shared" si="1"/>
        <v>123.6133333333333</v>
      </c>
      <c r="G25" s="38">
        <f t="shared" si="1"/>
        <v>855.923</v>
      </c>
      <c r="H25" s="51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</row>
    <row r="26" spans="1:21" ht="25.5" customHeight="1" x14ac:dyDescent="0.25">
      <c r="A26" s="101" t="s">
        <v>2</v>
      </c>
      <c r="B26" s="8" t="s">
        <v>150</v>
      </c>
      <c r="C26" s="18">
        <v>100</v>
      </c>
      <c r="D26" s="15">
        <v>8.8777777777777782</v>
      </c>
      <c r="E26" s="15">
        <v>11.088888888888889</v>
      </c>
      <c r="F26" s="15">
        <v>28.655555555555555</v>
      </c>
      <c r="G26" s="15">
        <v>249.9111111111111</v>
      </c>
      <c r="H26" s="51" t="s">
        <v>151</v>
      </c>
      <c r="I26" s="63">
        <v>7.44</v>
      </c>
      <c r="J26" s="63">
        <v>2.6149999999999998</v>
      </c>
      <c r="K26" s="63">
        <v>153.07222222222219</v>
      </c>
      <c r="L26" s="63">
        <v>24.951111111111111</v>
      </c>
      <c r="M26" s="63">
        <v>15.92</v>
      </c>
      <c r="N26" s="63">
        <v>110.31666666666666</v>
      </c>
      <c r="O26" s="63">
        <v>1.4669333333333334</v>
      </c>
      <c r="P26" s="63">
        <v>1.3460000000000001</v>
      </c>
      <c r="Q26" s="63">
        <v>6.4444444444444446</v>
      </c>
      <c r="R26" s="63">
        <v>0.15855555555555556</v>
      </c>
      <c r="S26" s="63">
        <v>9.1955555555555554E-2</v>
      </c>
      <c r="T26" s="63">
        <v>2.6666666666666665E-2</v>
      </c>
      <c r="U26" s="63">
        <v>0</v>
      </c>
    </row>
    <row r="27" spans="1:21" ht="15" customHeight="1" x14ac:dyDescent="0.25">
      <c r="A27" s="101"/>
      <c r="B27" s="6" t="s">
        <v>7</v>
      </c>
      <c r="C27" s="12">
        <v>30</v>
      </c>
      <c r="D27" s="13">
        <f>7.5*C27/100</f>
        <v>2.25</v>
      </c>
      <c r="E27" s="13">
        <f>2.9*C27/100</f>
        <v>0.87</v>
      </c>
      <c r="F27" s="13">
        <f>51.4*C27/100</f>
        <v>15.42</v>
      </c>
      <c r="G27" s="15">
        <f>261*C27/100</f>
        <v>78.3</v>
      </c>
      <c r="H27" s="51" t="s">
        <v>89</v>
      </c>
      <c r="I27" s="63">
        <v>0</v>
      </c>
      <c r="J27" s="63">
        <v>0</v>
      </c>
      <c r="K27" s="63">
        <v>27.6</v>
      </c>
      <c r="L27" s="63">
        <v>5.7</v>
      </c>
      <c r="M27" s="63">
        <v>3.9</v>
      </c>
      <c r="N27" s="63">
        <v>19.5</v>
      </c>
      <c r="O27" s="63">
        <v>0</v>
      </c>
      <c r="P27" s="63">
        <v>0.36</v>
      </c>
      <c r="Q27" s="63">
        <v>0</v>
      </c>
      <c r="R27" s="63">
        <v>3.3000000000000002E-2</v>
      </c>
      <c r="S27" s="63">
        <v>8.9999999999999993E-3</v>
      </c>
      <c r="T27" s="63">
        <v>0</v>
      </c>
      <c r="U27" s="63">
        <v>0</v>
      </c>
    </row>
    <row r="28" spans="1:21" ht="15" customHeight="1" x14ac:dyDescent="0.25">
      <c r="A28" s="101"/>
      <c r="B28" s="9" t="s">
        <v>149</v>
      </c>
      <c r="C28" s="12">
        <v>200</v>
      </c>
      <c r="D28" s="13">
        <v>0.23499999999999999</v>
      </c>
      <c r="E28" s="13">
        <v>4.4999999999999998E-2</v>
      </c>
      <c r="F28" s="13">
        <v>10.190000000000001</v>
      </c>
      <c r="G28" s="15">
        <v>43.01</v>
      </c>
      <c r="H28" s="51" t="s">
        <v>80</v>
      </c>
      <c r="I28" s="63">
        <v>5.0000000000000001E-3</v>
      </c>
      <c r="J28" s="63">
        <v>0.02</v>
      </c>
      <c r="K28" s="63">
        <v>33.25</v>
      </c>
      <c r="L28" s="63">
        <v>7.25</v>
      </c>
      <c r="M28" s="63">
        <v>5</v>
      </c>
      <c r="N28" s="63">
        <v>9.34</v>
      </c>
      <c r="O28" s="63">
        <v>0.5</v>
      </c>
      <c r="P28" s="63">
        <v>0.88</v>
      </c>
      <c r="Q28" s="63">
        <v>0.6</v>
      </c>
      <c r="R28" s="63">
        <v>2.7000000000000001E-3</v>
      </c>
      <c r="S28" s="63">
        <v>1.0999999999999999E-2</v>
      </c>
      <c r="T28" s="63">
        <v>0</v>
      </c>
      <c r="U28" s="63">
        <v>2.1</v>
      </c>
    </row>
    <row r="29" spans="1:21" ht="15" customHeight="1" x14ac:dyDescent="0.25">
      <c r="A29" s="106" t="s">
        <v>17</v>
      </c>
      <c r="B29" s="107"/>
      <c r="C29" s="39">
        <f>C26+C27+C28</f>
        <v>330</v>
      </c>
      <c r="D29" s="38">
        <f>SUM(D26:D28)</f>
        <v>11.362777777777778</v>
      </c>
      <c r="E29" s="38">
        <f t="shared" ref="E29:G29" si="2">SUM(E26:E28)</f>
        <v>12.003888888888888</v>
      </c>
      <c r="F29" s="38">
        <f t="shared" si="2"/>
        <v>54.265555555555551</v>
      </c>
      <c r="G29" s="38">
        <f t="shared" si="2"/>
        <v>371.2211111111111</v>
      </c>
      <c r="H29" s="51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</row>
    <row r="30" spans="1:21" ht="23.25" customHeight="1" x14ac:dyDescent="0.25">
      <c r="A30" s="101" t="s">
        <v>3</v>
      </c>
      <c r="B30" s="8" t="s">
        <v>152</v>
      </c>
      <c r="C30" s="12">
        <v>80</v>
      </c>
      <c r="D30" s="15">
        <v>1.3119999999999998</v>
      </c>
      <c r="E30" s="15">
        <v>4.0720000000000001</v>
      </c>
      <c r="F30" s="15">
        <v>4.68</v>
      </c>
      <c r="G30" s="15">
        <v>60.44</v>
      </c>
      <c r="H30" s="51" t="s">
        <v>99</v>
      </c>
      <c r="I30" s="63">
        <v>0.44</v>
      </c>
      <c r="J30" s="63">
        <v>8.4640000000000004</v>
      </c>
      <c r="K30" s="63">
        <v>208.52</v>
      </c>
      <c r="L30" s="63">
        <v>33.704000000000001</v>
      </c>
      <c r="M30" s="63">
        <v>11.488</v>
      </c>
      <c r="N30" s="63">
        <v>24.808000000000003</v>
      </c>
      <c r="O30" s="63">
        <v>3.68</v>
      </c>
      <c r="P30" s="63">
        <v>0.46479999999999999</v>
      </c>
      <c r="Q30" s="63">
        <v>0</v>
      </c>
      <c r="R30" s="63">
        <v>2.3439999999999999E-2</v>
      </c>
      <c r="S30" s="63">
        <v>2.7519999999999999E-2</v>
      </c>
      <c r="T30" s="63">
        <v>0.4536</v>
      </c>
      <c r="U30" s="63">
        <v>29.96</v>
      </c>
    </row>
    <row r="31" spans="1:21" ht="15" customHeight="1" x14ac:dyDescent="0.25">
      <c r="A31" s="101"/>
      <c r="B31" s="9" t="s">
        <v>153</v>
      </c>
      <c r="C31" s="12">
        <v>100</v>
      </c>
      <c r="D31" s="13">
        <v>18.23</v>
      </c>
      <c r="E31" s="13">
        <v>0.97</v>
      </c>
      <c r="F31" s="13">
        <v>0</v>
      </c>
      <c r="G31" s="13">
        <v>81.63</v>
      </c>
      <c r="H31" s="51" t="s">
        <v>154</v>
      </c>
      <c r="I31" s="63">
        <v>193</v>
      </c>
      <c r="J31" s="63">
        <v>19.398</v>
      </c>
      <c r="K31" s="63">
        <v>512.44500000000005</v>
      </c>
      <c r="L31" s="63">
        <v>50.64</v>
      </c>
      <c r="M31" s="63">
        <v>67.209999999999994</v>
      </c>
      <c r="N31" s="63">
        <v>293.17500000000001</v>
      </c>
      <c r="O31" s="63">
        <v>854</v>
      </c>
      <c r="P31" s="63">
        <v>0.99050000000000016</v>
      </c>
      <c r="Q31" s="63">
        <v>12.2</v>
      </c>
      <c r="R31" s="63">
        <v>0.13420000000000001</v>
      </c>
      <c r="S31" s="63">
        <v>0.13420000000000001</v>
      </c>
      <c r="T31" s="63">
        <v>11.5</v>
      </c>
      <c r="U31" s="63">
        <v>0.61</v>
      </c>
    </row>
    <row r="32" spans="1:21" ht="26.25" customHeight="1" x14ac:dyDescent="0.25">
      <c r="A32" s="101"/>
      <c r="B32" s="9" t="s">
        <v>155</v>
      </c>
      <c r="C32" s="12">
        <v>180</v>
      </c>
      <c r="D32" s="13">
        <v>3.4559999999999995</v>
      </c>
      <c r="E32" s="13">
        <v>6.3720000000000008</v>
      </c>
      <c r="F32" s="13">
        <v>26.802000000000003</v>
      </c>
      <c r="G32" s="13">
        <v>178.41600000000003</v>
      </c>
      <c r="H32" s="51" t="s">
        <v>114</v>
      </c>
      <c r="I32" s="63">
        <v>27</v>
      </c>
      <c r="J32" s="63">
        <v>0.57240000000000002</v>
      </c>
      <c r="K32" s="63">
        <v>1025.1809999999998</v>
      </c>
      <c r="L32" s="63">
        <v>23.471999999999998</v>
      </c>
      <c r="M32" s="63">
        <v>41.643000000000001</v>
      </c>
      <c r="N32" s="63">
        <v>107.77500000000001</v>
      </c>
      <c r="O32" s="63">
        <v>54.251999999999995</v>
      </c>
      <c r="P32" s="63">
        <v>1.6640999999999999</v>
      </c>
      <c r="Q32" s="63">
        <v>45.9</v>
      </c>
      <c r="R32" s="63">
        <v>0.21689999999999998</v>
      </c>
      <c r="S32" s="63">
        <v>0.1368</v>
      </c>
      <c r="T32" s="63">
        <v>0.11700000000000001</v>
      </c>
      <c r="U32" s="63">
        <v>36</v>
      </c>
    </row>
    <row r="33" spans="1:21" ht="15" customHeight="1" x14ac:dyDescent="0.25">
      <c r="A33" s="101"/>
      <c r="B33" s="5" t="s">
        <v>6</v>
      </c>
      <c r="C33" s="12">
        <v>200</v>
      </c>
      <c r="D33" s="13">
        <v>1</v>
      </c>
      <c r="E33" s="13">
        <v>0.2</v>
      </c>
      <c r="F33" s="13">
        <v>20.2</v>
      </c>
      <c r="G33" s="13">
        <v>86.6</v>
      </c>
      <c r="H33" s="51" t="s">
        <v>84</v>
      </c>
      <c r="I33" s="63">
        <v>2</v>
      </c>
      <c r="J33" s="63">
        <v>0</v>
      </c>
      <c r="K33" s="63">
        <v>240</v>
      </c>
      <c r="L33" s="63">
        <v>14</v>
      </c>
      <c r="M33" s="63">
        <v>8</v>
      </c>
      <c r="N33" s="63">
        <v>14</v>
      </c>
      <c r="O33" s="63">
        <v>0</v>
      </c>
      <c r="P33" s="63">
        <v>2.8</v>
      </c>
      <c r="Q33" s="63">
        <v>0</v>
      </c>
      <c r="R33" s="63">
        <v>0.02</v>
      </c>
      <c r="S33" s="63">
        <v>0.02</v>
      </c>
      <c r="T33" s="63">
        <v>0</v>
      </c>
      <c r="U33" s="63">
        <v>4</v>
      </c>
    </row>
    <row r="34" spans="1:21" ht="15" customHeight="1" x14ac:dyDescent="0.25">
      <c r="A34" s="101"/>
      <c r="B34" s="9" t="s">
        <v>4</v>
      </c>
      <c r="C34" s="12">
        <v>40</v>
      </c>
      <c r="D34" s="13">
        <f>8*C34/100</f>
        <v>3.2</v>
      </c>
      <c r="E34" s="13">
        <f>1.5*C34/100</f>
        <v>0.6</v>
      </c>
      <c r="F34" s="13">
        <f>40.1*C34/100</f>
        <v>16.04</v>
      </c>
      <c r="G34" s="13">
        <f>206*C34/100</f>
        <v>82.4</v>
      </c>
      <c r="H34" s="51" t="s">
        <v>87</v>
      </c>
      <c r="I34" s="63">
        <v>0</v>
      </c>
      <c r="J34" s="63">
        <v>12.36</v>
      </c>
      <c r="K34" s="63">
        <v>98</v>
      </c>
      <c r="L34" s="63">
        <v>14</v>
      </c>
      <c r="M34" s="63">
        <v>18.8</v>
      </c>
      <c r="N34" s="63">
        <v>63.2</v>
      </c>
      <c r="O34" s="63">
        <v>0</v>
      </c>
      <c r="P34" s="63">
        <v>1.56</v>
      </c>
      <c r="Q34" s="63">
        <v>0</v>
      </c>
      <c r="R34" s="63">
        <v>7.1999999999999995E-2</v>
      </c>
      <c r="S34" s="63">
        <v>3.2000000000000001E-2</v>
      </c>
      <c r="T34" s="63">
        <v>0</v>
      </c>
      <c r="U34" s="63">
        <v>0</v>
      </c>
    </row>
    <row r="35" spans="1:21" ht="15" customHeight="1" x14ac:dyDescent="0.25">
      <c r="A35" s="102" t="s">
        <v>18</v>
      </c>
      <c r="B35" s="102"/>
      <c r="C35" s="40">
        <f>C30+C31+C32+C33+C34</f>
        <v>600</v>
      </c>
      <c r="D35" s="41">
        <f>SUM(D30:D34)</f>
        <v>27.198</v>
      </c>
      <c r="E35" s="41">
        <f t="shared" ref="E35:G35" si="3">SUM(E30:E34)</f>
        <v>12.214</v>
      </c>
      <c r="F35" s="41">
        <f t="shared" si="3"/>
        <v>67.722000000000008</v>
      </c>
      <c r="G35" s="41">
        <f t="shared" si="3"/>
        <v>489.48599999999999</v>
      </c>
      <c r="H35" s="51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</row>
    <row r="36" spans="1:21" ht="24.75" customHeight="1" x14ac:dyDescent="0.25">
      <c r="A36" s="101" t="s">
        <v>19</v>
      </c>
      <c r="B36" s="8" t="s">
        <v>156</v>
      </c>
      <c r="C36" s="18">
        <v>180</v>
      </c>
      <c r="D36" s="15">
        <v>5.22</v>
      </c>
      <c r="E36" s="15">
        <v>4.5</v>
      </c>
      <c r="F36" s="15">
        <v>7.2</v>
      </c>
      <c r="G36" s="15">
        <v>90.18</v>
      </c>
      <c r="H36" s="51" t="s">
        <v>86</v>
      </c>
      <c r="I36" s="63">
        <v>16.2</v>
      </c>
      <c r="J36" s="63">
        <v>3.6</v>
      </c>
      <c r="K36" s="63">
        <v>262.8</v>
      </c>
      <c r="L36" s="63">
        <v>216</v>
      </c>
      <c r="M36" s="63">
        <v>25.2</v>
      </c>
      <c r="N36" s="63">
        <v>162</v>
      </c>
      <c r="O36" s="63">
        <v>36</v>
      </c>
      <c r="P36" s="63">
        <v>0.18</v>
      </c>
      <c r="Q36" s="63">
        <v>39.6</v>
      </c>
      <c r="R36" s="63">
        <v>7.2000000000000008E-2</v>
      </c>
      <c r="S36" s="63">
        <v>0.30599999999999999</v>
      </c>
      <c r="T36" s="63">
        <v>0</v>
      </c>
      <c r="U36" s="63">
        <v>1.2599999999999998</v>
      </c>
    </row>
    <row r="37" spans="1:21" ht="15" customHeight="1" x14ac:dyDescent="0.25">
      <c r="A37" s="101"/>
      <c r="B37" s="6" t="s">
        <v>7</v>
      </c>
      <c r="C37" s="12">
        <v>20</v>
      </c>
      <c r="D37" s="13">
        <v>0.9</v>
      </c>
      <c r="E37" s="13">
        <v>0.34799999999999998</v>
      </c>
      <c r="F37" s="13">
        <v>6.1679999999999993</v>
      </c>
      <c r="G37" s="15">
        <v>31.32</v>
      </c>
      <c r="H37" s="51" t="s">
        <v>89</v>
      </c>
      <c r="I37" s="63">
        <v>0</v>
      </c>
      <c r="J37" s="63">
        <v>0</v>
      </c>
      <c r="K37" s="63">
        <v>18.399999999999999</v>
      </c>
      <c r="L37" s="63">
        <v>3.8</v>
      </c>
      <c r="M37" s="63">
        <v>2.6</v>
      </c>
      <c r="N37" s="63">
        <v>13</v>
      </c>
      <c r="O37" s="63">
        <v>0</v>
      </c>
      <c r="P37" s="63">
        <v>0.24</v>
      </c>
      <c r="Q37" s="63">
        <v>0</v>
      </c>
      <c r="R37" s="63">
        <v>2.2000000000000002E-2</v>
      </c>
      <c r="S37" s="63">
        <v>6.0000000000000001E-3</v>
      </c>
      <c r="T37" s="63">
        <v>0</v>
      </c>
      <c r="U37" s="63">
        <v>0</v>
      </c>
    </row>
    <row r="38" spans="1:21" ht="15" customHeight="1" x14ac:dyDescent="0.25">
      <c r="A38" s="102" t="s">
        <v>22</v>
      </c>
      <c r="B38" s="102"/>
      <c r="C38" s="40">
        <f>C36+C37</f>
        <v>200</v>
      </c>
      <c r="D38" s="41">
        <f>SUM(D36:D37)</f>
        <v>6.12</v>
      </c>
      <c r="E38" s="41">
        <f t="shared" ref="E38:G38" si="4">SUM(E36:E37)</f>
        <v>4.8479999999999999</v>
      </c>
      <c r="F38" s="41">
        <f t="shared" si="4"/>
        <v>13.367999999999999</v>
      </c>
      <c r="G38" s="41">
        <f t="shared" si="4"/>
        <v>121.5</v>
      </c>
      <c r="H38" s="51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</row>
    <row r="39" spans="1:21" ht="15" customHeight="1" x14ac:dyDescent="0.25">
      <c r="A39" s="103" t="s">
        <v>20</v>
      </c>
      <c r="B39" s="103"/>
      <c r="C39" s="21"/>
      <c r="D39" s="22">
        <f>D18+D25+D29+D35+D38</f>
        <v>92.923944444444487</v>
      </c>
      <c r="E39" s="22">
        <f t="shared" ref="E39:G39" si="5">E18+E25+E29+E35+E38</f>
        <v>79.219888888888889</v>
      </c>
      <c r="F39" s="22">
        <f t="shared" si="5"/>
        <v>337.71088888888886</v>
      </c>
      <c r="G39" s="22">
        <f t="shared" si="5"/>
        <v>2437.5521111111111</v>
      </c>
      <c r="H39" s="52"/>
      <c r="I39" s="66">
        <f>SUM(I12:I38)</f>
        <v>337.48499999999996</v>
      </c>
      <c r="J39" s="66">
        <f t="shared" ref="J39:U39" si="6">SUM(J12:J38)</f>
        <v>109.54672266666667</v>
      </c>
      <c r="K39" s="66">
        <f t="shared" si="6"/>
        <v>5182.7643555555551</v>
      </c>
      <c r="L39" s="71">
        <f t="shared" si="6"/>
        <v>1110.7260444444444</v>
      </c>
      <c r="M39" s="66">
        <f t="shared" si="6"/>
        <v>428.7557333333333</v>
      </c>
      <c r="N39" s="66">
        <f t="shared" si="6"/>
        <v>1689.3013333333336</v>
      </c>
      <c r="O39" s="66">
        <f t="shared" si="6"/>
        <v>1147.3465999999999</v>
      </c>
      <c r="P39" s="66">
        <f t="shared" si="6"/>
        <v>23.314913333333333</v>
      </c>
      <c r="Q39" s="71">
        <f t="shared" si="6"/>
        <v>1318.1394444444443</v>
      </c>
      <c r="R39" s="66">
        <f t="shared" si="6"/>
        <v>1.543615555555556</v>
      </c>
      <c r="S39" s="66">
        <f t="shared" si="6"/>
        <v>1.7638155555555557</v>
      </c>
      <c r="T39" s="71">
        <f t="shared" si="6"/>
        <v>13.357100000000001</v>
      </c>
      <c r="U39" s="66">
        <f t="shared" si="6"/>
        <v>151.97499999999997</v>
      </c>
    </row>
    <row r="40" spans="1:21" ht="15" customHeight="1" x14ac:dyDescent="0.25">
      <c r="A40" s="138" t="s">
        <v>21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40"/>
    </row>
    <row r="41" spans="1:21" ht="24.75" customHeight="1" x14ac:dyDescent="0.25">
      <c r="A41" s="101" t="s">
        <v>0</v>
      </c>
      <c r="B41" s="9" t="s">
        <v>157</v>
      </c>
      <c r="C41" s="18">
        <v>200</v>
      </c>
      <c r="D41" s="15">
        <v>4.6920000000000011</v>
      </c>
      <c r="E41" s="15">
        <v>8.8120000000000012</v>
      </c>
      <c r="F41" s="15">
        <v>27.591999999999999</v>
      </c>
      <c r="G41" s="15">
        <v>208.42700000000002</v>
      </c>
      <c r="H41" s="51" t="s">
        <v>110</v>
      </c>
      <c r="I41" s="63">
        <v>16.90164</v>
      </c>
      <c r="J41" s="63">
        <v>6.4942599999999997</v>
      </c>
      <c r="K41" s="63">
        <v>176.65619999999998</v>
      </c>
      <c r="L41" s="63">
        <v>124.81320000000001</v>
      </c>
      <c r="M41" s="63">
        <v>28.595600000000001</v>
      </c>
      <c r="N41" s="63">
        <v>136.095</v>
      </c>
      <c r="O41" s="63">
        <v>34.670000000000009</v>
      </c>
      <c r="P41" s="63">
        <v>0.43381999999999998</v>
      </c>
      <c r="Q41" s="63">
        <v>66.736000000000004</v>
      </c>
      <c r="R41" s="63">
        <v>6.3927999999999999E-2</v>
      </c>
      <c r="S41" s="63">
        <v>0.171904</v>
      </c>
      <c r="T41" s="63">
        <v>0.15964</v>
      </c>
      <c r="U41" s="63">
        <v>1.2844</v>
      </c>
    </row>
    <row r="42" spans="1:21" ht="15" customHeight="1" x14ac:dyDescent="0.25">
      <c r="A42" s="101"/>
      <c r="B42" s="9" t="s">
        <v>140</v>
      </c>
      <c r="C42" s="14" t="s">
        <v>139</v>
      </c>
      <c r="D42" s="15">
        <v>4.7699999999999996</v>
      </c>
      <c r="E42" s="15">
        <v>4.05</v>
      </c>
      <c r="F42" s="15">
        <v>0.25</v>
      </c>
      <c r="G42" s="15">
        <v>56.55</v>
      </c>
      <c r="H42" s="51" t="s">
        <v>74</v>
      </c>
      <c r="I42" s="63">
        <v>8</v>
      </c>
      <c r="J42" s="63">
        <v>12.28</v>
      </c>
      <c r="K42" s="63">
        <v>56</v>
      </c>
      <c r="L42" s="63">
        <v>22</v>
      </c>
      <c r="M42" s="63">
        <v>4.8</v>
      </c>
      <c r="N42" s="63">
        <v>76.8</v>
      </c>
      <c r="O42" s="63">
        <v>22</v>
      </c>
      <c r="P42" s="63">
        <v>1</v>
      </c>
      <c r="Q42" s="63">
        <v>104</v>
      </c>
      <c r="R42" s="63">
        <v>2.8000000000000004E-2</v>
      </c>
      <c r="S42" s="63">
        <v>0.17600000000000002</v>
      </c>
      <c r="T42" s="63">
        <v>0.88</v>
      </c>
      <c r="U42" s="63">
        <v>0</v>
      </c>
    </row>
    <row r="43" spans="1:21" ht="15" customHeight="1" x14ac:dyDescent="0.25">
      <c r="A43" s="101"/>
      <c r="B43" s="6" t="s">
        <v>7</v>
      </c>
      <c r="C43" s="12">
        <v>60</v>
      </c>
      <c r="D43" s="13">
        <f>7.5*C43/100</f>
        <v>4.5</v>
      </c>
      <c r="E43" s="13">
        <f>2.9*C43/100</f>
        <v>1.74</v>
      </c>
      <c r="F43" s="13">
        <f>51.4*C43/100</f>
        <v>30.84</v>
      </c>
      <c r="G43" s="15">
        <f>261*C43/100</f>
        <v>156.6</v>
      </c>
      <c r="H43" s="51" t="s">
        <v>89</v>
      </c>
      <c r="I43" s="63">
        <v>0</v>
      </c>
      <c r="J43" s="63">
        <v>0</v>
      </c>
      <c r="K43" s="63">
        <v>55.2</v>
      </c>
      <c r="L43" s="63">
        <v>11.4</v>
      </c>
      <c r="M43" s="63">
        <v>7.8</v>
      </c>
      <c r="N43" s="63">
        <v>39</v>
      </c>
      <c r="O43" s="63">
        <v>0</v>
      </c>
      <c r="P43" s="63">
        <v>0.72</v>
      </c>
      <c r="Q43" s="63">
        <v>0</v>
      </c>
      <c r="R43" s="63">
        <v>6.6000000000000003E-2</v>
      </c>
      <c r="S43" s="63">
        <v>1.7999999999999999E-2</v>
      </c>
      <c r="T43" s="63">
        <v>0</v>
      </c>
      <c r="U43" s="63">
        <v>0</v>
      </c>
    </row>
    <row r="44" spans="1:21" ht="24.75" customHeight="1" x14ac:dyDescent="0.25">
      <c r="A44" s="101"/>
      <c r="B44" s="9" t="s">
        <v>142</v>
      </c>
      <c r="C44" s="14" t="s">
        <v>141</v>
      </c>
      <c r="D44" s="15">
        <v>0.08</v>
      </c>
      <c r="E44" s="15">
        <v>7.25</v>
      </c>
      <c r="F44" s="15">
        <v>0.13</v>
      </c>
      <c r="G44" s="15">
        <v>66.099999999999994</v>
      </c>
      <c r="H44" s="51" t="s">
        <v>143</v>
      </c>
      <c r="I44" s="63">
        <v>0</v>
      </c>
      <c r="J44" s="63">
        <v>0.1</v>
      </c>
      <c r="K44" s="63">
        <v>3</v>
      </c>
      <c r="L44" s="63">
        <v>2.4</v>
      </c>
      <c r="M44" s="63">
        <v>0.05</v>
      </c>
      <c r="N44" s="63">
        <v>3</v>
      </c>
      <c r="O44" s="63">
        <v>0.28000000000000003</v>
      </c>
      <c r="P44" s="63">
        <v>0.02</v>
      </c>
      <c r="Q44" s="63">
        <v>45</v>
      </c>
      <c r="R44" s="63">
        <v>1E-3</v>
      </c>
      <c r="S44" s="63">
        <v>1.2E-2</v>
      </c>
      <c r="T44" s="63">
        <v>0.13</v>
      </c>
      <c r="U44" s="63">
        <v>0</v>
      </c>
    </row>
    <row r="45" spans="1:21" ht="15" customHeight="1" x14ac:dyDescent="0.25">
      <c r="A45" s="101"/>
      <c r="B45" s="9" t="s">
        <v>158</v>
      </c>
      <c r="C45" s="12">
        <v>200</v>
      </c>
      <c r="D45" s="15">
        <v>1.5549999999999999</v>
      </c>
      <c r="E45" s="15">
        <v>1.1400000000000001</v>
      </c>
      <c r="F45" s="15">
        <v>12.225000000000001</v>
      </c>
      <c r="G45" s="15">
        <v>65.400000000000006</v>
      </c>
      <c r="H45" s="51" t="s">
        <v>109</v>
      </c>
      <c r="I45" s="63">
        <v>4.5</v>
      </c>
      <c r="J45" s="63">
        <v>1</v>
      </c>
      <c r="K45" s="63">
        <v>98.1</v>
      </c>
      <c r="L45" s="63">
        <v>65.25</v>
      </c>
      <c r="M45" s="63">
        <v>11.4</v>
      </c>
      <c r="N45" s="63">
        <v>53.24</v>
      </c>
      <c r="O45" s="63">
        <v>10</v>
      </c>
      <c r="P45" s="63">
        <v>0.9</v>
      </c>
      <c r="Q45" s="63">
        <v>11.5</v>
      </c>
      <c r="R45" s="63">
        <v>2.07E-2</v>
      </c>
      <c r="S45" s="63">
        <v>8.4999999999999992E-2</v>
      </c>
      <c r="T45" s="63">
        <v>1.4999999999999999E-2</v>
      </c>
      <c r="U45" s="63">
        <v>0.75</v>
      </c>
    </row>
    <row r="46" spans="1:21" ht="15" customHeight="1" x14ac:dyDescent="0.25">
      <c r="A46" s="101"/>
      <c r="B46" s="5" t="s">
        <v>145</v>
      </c>
      <c r="C46" s="12">
        <v>185</v>
      </c>
      <c r="D46" s="13">
        <v>0.4</v>
      </c>
      <c r="E46" s="13">
        <v>0.4</v>
      </c>
      <c r="F46" s="13">
        <v>9.8000000000000007</v>
      </c>
      <c r="G46" s="13">
        <v>44.4</v>
      </c>
      <c r="H46" s="51" t="s">
        <v>72</v>
      </c>
      <c r="I46" s="63">
        <v>0</v>
      </c>
      <c r="J46" s="63">
        <v>0</v>
      </c>
      <c r="K46" s="63">
        <v>278</v>
      </c>
      <c r="L46" s="63">
        <v>16</v>
      </c>
      <c r="M46" s="63">
        <v>9</v>
      </c>
      <c r="N46" s="63">
        <v>11</v>
      </c>
      <c r="O46" s="63">
        <v>0</v>
      </c>
      <c r="P46" s="63">
        <v>2.2000000000000002</v>
      </c>
      <c r="Q46" s="63">
        <v>0</v>
      </c>
      <c r="R46" s="63">
        <v>0.03</v>
      </c>
      <c r="S46" s="63">
        <v>0.02</v>
      </c>
      <c r="T46" s="63">
        <v>0</v>
      </c>
      <c r="U46" s="63">
        <v>10</v>
      </c>
    </row>
    <row r="47" spans="1:21" ht="15" customHeight="1" x14ac:dyDescent="0.25">
      <c r="A47" s="102" t="s">
        <v>15</v>
      </c>
      <c r="B47" s="102"/>
      <c r="C47" s="37">
        <f>C41+C42+C43+C44+C45+C46</f>
        <v>695</v>
      </c>
      <c r="D47" s="38">
        <f>SUM(D41:D46)</f>
        <v>15.997</v>
      </c>
      <c r="E47" s="38">
        <f t="shared" ref="E47:G47" si="7">SUM(E41:E46)</f>
        <v>23.392000000000003</v>
      </c>
      <c r="F47" s="38">
        <f t="shared" si="7"/>
        <v>80.837000000000003</v>
      </c>
      <c r="G47" s="38">
        <f t="shared" si="7"/>
        <v>597.47699999999998</v>
      </c>
      <c r="H47" s="51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</row>
    <row r="48" spans="1:21" ht="25.5" customHeight="1" x14ac:dyDescent="0.25">
      <c r="A48" s="101" t="s">
        <v>1</v>
      </c>
      <c r="B48" s="7" t="s">
        <v>163</v>
      </c>
      <c r="C48" s="12">
        <v>80</v>
      </c>
      <c r="D48" s="13">
        <v>1.032</v>
      </c>
      <c r="E48" s="13">
        <v>4.2880000000000003</v>
      </c>
      <c r="F48" s="13">
        <v>5.6960000000000006</v>
      </c>
      <c r="G48" s="13">
        <v>65.496000000000009</v>
      </c>
      <c r="H48" s="51" t="s">
        <v>162</v>
      </c>
      <c r="I48" s="63">
        <v>6.16</v>
      </c>
      <c r="J48" s="63">
        <v>0.39759999999999995</v>
      </c>
      <c r="K48" s="63">
        <v>199.18959999999998</v>
      </c>
      <c r="L48" s="63">
        <v>26.763200000000001</v>
      </c>
      <c r="M48" s="63">
        <v>20.3568</v>
      </c>
      <c r="N48" s="63">
        <v>35.643999999999998</v>
      </c>
      <c r="O48" s="63">
        <v>13.76</v>
      </c>
      <c r="P48" s="63">
        <v>0.91415999999999997</v>
      </c>
      <c r="Q48" s="63">
        <v>449.07200000000006</v>
      </c>
      <c r="R48" s="63">
        <v>2.4160000000000001E-2</v>
      </c>
      <c r="S48" s="63">
        <v>3.712E-2</v>
      </c>
      <c r="T48" s="63">
        <v>0</v>
      </c>
      <c r="U48" s="63">
        <v>6.48</v>
      </c>
    </row>
    <row r="49" spans="1:21" ht="37.5" customHeight="1" x14ac:dyDescent="0.25">
      <c r="A49" s="101"/>
      <c r="B49" s="9" t="s">
        <v>161</v>
      </c>
      <c r="C49" s="18">
        <v>250</v>
      </c>
      <c r="D49" s="15">
        <v>5.8379999999999992</v>
      </c>
      <c r="E49" s="15">
        <v>3.8430000000000004</v>
      </c>
      <c r="F49" s="15">
        <v>15.077</v>
      </c>
      <c r="G49" s="15">
        <v>118.29899999999999</v>
      </c>
      <c r="H49" s="51" t="s">
        <v>113</v>
      </c>
      <c r="I49" s="63">
        <v>36.269599999999997</v>
      </c>
      <c r="J49" s="63">
        <v>0.38388</v>
      </c>
      <c r="K49" s="63">
        <v>634.56539999999995</v>
      </c>
      <c r="L49" s="63">
        <v>23.220800000000001</v>
      </c>
      <c r="M49" s="63">
        <v>32.503900000000002</v>
      </c>
      <c r="N49" s="63">
        <v>104.1722</v>
      </c>
      <c r="O49" s="63">
        <v>50.648400000000002</v>
      </c>
      <c r="P49" s="63">
        <v>1.2837400000000001</v>
      </c>
      <c r="Q49" s="63">
        <v>197.52600000000001</v>
      </c>
      <c r="R49" s="63">
        <v>0.135542</v>
      </c>
      <c r="S49" s="63">
        <v>0.11302400000000001</v>
      </c>
      <c r="T49" s="63">
        <v>3.3419999999999998E-2</v>
      </c>
      <c r="U49" s="63">
        <v>19.98</v>
      </c>
    </row>
    <row r="50" spans="1:21" ht="15" customHeight="1" x14ac:dyDescent="0.25">
      <c r="A50" s="101"/>
      <c r="B50" s="9" t="s">
        <v>164</v>
      </c>
      <c r="C50" s="18">
        <v>100</v>
      </c>
      <c r="D50" s="15">
        <v>7.8571428571429003</v>
      </c>
      <c r="E50" s="15">
        <v>4.7285714285714286</v>
      </c>
      <c r="F50" s="15">
        <v>17.157142857142901</v>
      </c>
      <c r="G50" s="15">
        <v>142.61000000000001</v>
      </c>
      <c r="H50" s="51" t="s">
        <v>120</v>
      </c>
      <c r="I50" s="63">
        <v>124.01</v>
      </c>
      <c r="J50" s="63">
        <v>17.674285714285716</v>
      </c>
      <c r="K50" s="63">
        <v>368.32142857142856</v>
      </c>
      <c r="L50" s="63">
        <v>89.114285714285714</v>
      </c>
      <c r="M50" s="63">
        <v>51.45</v>
      </c>
      <c r="N50" s="63">
        <v>222.67857142857142</v>
      </c>
      <c r="O50" s="63">
        <v>506.32571428571435</v>
      </c>
      <c r="P50" s="63">
        <v>1.3421428571428571</v>
      </c>
      <c r="Q50" s="63">
        <v>19.542857142857144</v>
      </c>
      <c r="R50" s="63">
        <v>0.17157142857142857</v>
      </c>
      <c r="S50" s="63">
        <v>0.17100000000000001</v>
      </c>
      <c r="T50" s="63">
        <v>15.714285714285714</v>
      </c>
      <c r="U50" s="63">
        <v>0.75</v>
      </c>
    </row>
    <row r="51" spans="1:21" ht="15" customHeight="1" x14ac:dyDescent="0.25">
      <c r="A51" s="101"/>
      <c r="B51" s="8" t="s">
        <v>166</v>
      </c>
      <c r="C51" s="25">
        <v>50</v>
      </c>
      <c r="D51" s="24">
        <v>1.2350000000000001</v>
      </c>
      <c r="E51" s="24">
        <v>8.81</v>
      </c>
      <c r="F51" s="24">
        <v>1.31</v>
      </c>
      <c r="G51" s="24">
        <v>89.465000000000003</v>
      </c>
      <c r="H51" s="53" t="s">
        <v>165</v>
      </c>
      <c r="I51" s="63">
        <v>9.64</v>
      </c>
      <c r="J51" s="63">
        <v>2.7013499999999997</v>
      </c>
      <c r="K51" s="63">
        <v>17.190999999999999</v>
      </c>
      <c r="L51" s="63">
        <v>9.2144999999999992</v>
      </c>
      <c r="M51" s="63">
        <v>1.3965000000000001</v>
      </c>
      <c r="N51" s="63">
        <v>21.010999999999999</v>
      </c>
      <c r="O51" s="63">
        <v>4.8190799999999996</v>
      </c>
      <c r="P51" s="63">
        <v>0.25885000000000002</v>
      </c>
      <c r="Q51" s="63">
        <v>77.180000000000007</v>
      </c>
      <c r="R51" s="63">
        <v>9.8600000000000007E-3</v>
      </c>
      <c r="S51" s="63">
        <v>5.1119999999999999E-2</v>
      </c>
      <c r="T51" s="63">
        <v>0.33960000000000001</v>
      </c>
      <c r="U51" s="63">
        <v>0</v>
      </c>
    </row>
    <row r="52" spans="1:21" ht="25.5" customHeight="1" x14ac:dyDescent="0.25">
      <c r="A52" s="101"/>
      <c r="B52" s="9" t="s">
        <v>160</v>
      </c>
      <c r="C52" s="18">
        <v>150</v>
      </c>
      <c r="D52" s="15">
        <v>4.6150000000000002</v>
      </c>
      <c r="E52" s="15">
        <v>3.8220000000000001</v>
      </c>
      <c r="F52" s="15">
        <v>28.417999999999996</v>
      </c>
      <c r="G52" s="15">
        <v>166.517</v>
      </c>
      <c r="H52" s="51" t="s">
        <v>96</v>
      </c>
      <c r="I52" s="63">
        <v>30.77</v>
      </c>
      <c r="J52" s="63">
        <v>0.06</v>
      </c>
      <c r="K52" s="63">
        <v>64.665000000000006</v>
      </c>
      <c r="L52" s="63">
        <v>16.649999999999999</v>
      </c>
      <c r="M52" s="63">
        <v>8.52</v>
      </c>
      <c r="N52" s="63">
        <v>47.295000000000002</v>
      </c>
      <c r="O52" s="63">
        <v>11.898</v>
      </c>
      <c r="P52" s="63">
        <v>0.87149999999999994</v>
      </c>
      <c r="Q52" s="63">
        <v>27</v>
      </c>
      <c r="R52" s="63">
        <v>8.7300000000000003E-2</v>
      </c>
      <c r="S52" s="63">
        <v>2.76E-2</v>
      </c>
      <c r="T52" s="63">
        <v>7.8E-2</v>
      </c>
      <c r="U52" s="63">
        <v>0</v>
      </c>
    </row>
    <row r="53" spans="1:21" ht="15" customHeight="1" x14ac:dyDescent="0.25">
      <c r="A53" s="101"/>
      <c r="B53" s="5" t="s">
        <v>159</v>
      </c>
      <c r="C53" s="12">
        <v>200</v>
      </c>
      <c r="D53" s="13">
        <v>0.98</v>
      </c>
      <c r="E53" s="13">
        <v>0.05</v>
      </c>
      <c r="F53" s="13">
        <v>18.361999999999998</v>
      </c>
      <c r="G53" s="13">
        <v>77.836999999999989</v>
      </c>
      <c r="H53" s="51" t="s">
        <v>98</v>
      </c>
      <c r="I53" s="63">
        <v>0.68</v>
      </c>
      <c r="J53" s="63">
        <v>0.44</v>
      </c>
      <c r="K53" s="63">
        <v>343.7</v>
      </c>
      <c r="L53" s="63">
        <v>32.299999999999997</v>
      </c>
      <c r="M53" s="63">
        <v>21</v>
      </c>
      <c r="N53" s="63">
        <v>29.2</v>
      </c>
      <c r="O53" s="63">
        <v>10.64</v>
      </c>
      <c r="P53" s="63">
        <v>0.67</v>
      </c>
      <c r="Q53" s="63">
        <v>116.6</v>
      </c>
      <c r="R53" s="63">
        <v>0.02</v>
      </c>
      <c r="S53" s="63">
        <v>0.04</v>
      </c>
      <c r="T53" s="63">
        <v>0</v>
      </c>
      <c r="U53" s="63">
        <v>0.8</v>
      </c>
    </row>
    <row r="54" spans="1:21" ht="15" customHeight="1" x14ac:dyDescent="0.25">
      <c r="A54" s="101"/>
      <c r="B54" s="9" t="s">
        <v>4</v>
      </c>
      <c r="C54" s="12">
        <v>40</v>
      </c>
      <c r="D54" s="13">
        <f>8*C54/100</f>
        <v>3.2</v>
      </c>
      <c r="E54" s="13">
        <f>1.5*C54/100</f>
        <v>0.6</v>
      </c>
      <c r="F54" s="13">
        <f>40.1*C54/100</f>
        <v>16.04</v>
      </c>
      <c r="G54" s="13">
        <f>206*C54/100</f>
        <v>82.4</v>
      </c>
      <c r="H54" s="51" t="s">
        <v>87</v>
      </c>
      <c r="I54" s="63">
        <v>0</v>
      </c>
      <c r="J54" s="63">
        <v>12.36</v>
      </c>
      <c r="K54" s="63">
        <v>98</v>
      </c>
      <c r="L54" s="63">
        <v>14</v>
      </c>
      <c r="M54" s="63">
        <v>18.8</v>
      </c>
      <c r="N54" s="63">
        <v>63.2</v>
      </c>
      <c r="O54" s="63">
        <v>0</v>
      </c>
      <c r="P54" s="63">
        <v>1.56</v>
      </c>
      <c r="Q54" s="63">
        <v>0</v>
      </c>
      <c r="R54" s="63">
        <v>7.1999999999999995E-2</v>
      </c>
      <c r="S54" s="63">
        <v>3.2000000000000001E-2</v>
      </c>
      <c r="T54" s="63">
        <v>0</v>
      </c>
      <c r="U54" s="63">
        <v>0</v>
      </c>
    </row>
    <row r="55" spans="1:21" ht="15" customHeight="1" x14ac:dyDescent="0.25">
      <c r="A55" s="101"/>
      <c r="B55" s="9" t="s">
        <v>5</v>
      </c>
      <c r="C55" s="12">
        <v>50</v>
      </c>
      <c r="D55" s="13">
        <f>7.6*C55/100</f>
        <v>3.8</v>
      </c>
      <c r="E55" s="13">
        <f>0.8*C55/100</f>
        <v>0.4</v>
      </c>
      <c r="F55" s="13">
        <f>49.2*C55/100</f>
        <v>24.6</v>
      </c>
      <c r="G55" s="15">
        <f>234*C55/100</f>
        <v>117</v>
      </c>
      <c r="H55" s="51" t="s">
        <v>88</v>
      </c>
      <c r="I55" s="63">
        <v>1.6</v>
      </c>
      <c r="J55" s="63">
        <v>3</v>
      </c>
      <c r="K55" s="63">
        <v>46.5</v>
      </c>
      <c r="L55" s="63">
        <v>10</v>
      </c>
      <c r="M55" s="63">
        <v>7</v>
      </c>
      <c r="N55" s="63">
        <v>32.5</v>
      </c>
      <c r="O55" s="63">
        <v>7.25</v>
      </c>
      <c r="P55" s="63">
        <v>0.55000000000000004</v>
      </c>
      <c r="Q55" s="63">
        <v>0</v>
      </c>
      <c r="R55" s="63">
        <v>5.5E-2</v>
      </c>
      <c r="S55" s="63">
        <v>1.4999999999999999E-2</v>
      </c>
      <c r="T55" s="63">
        <v>0</v>
      </c>
      <c r="U55" s="63">
        <v>0</v>
      </c>
    </row>
    <row r="56" spans="1:21" ht="15" customHeight="1" x14ac:dyDescent="0.25">
      <c r="A56" s="102" t="s">
        <v>16</v>
      </c>
      <c r="B56" s="102"/>
      <c r="C56" s="42">
        <f>C48+C49+C50+C51+C52+C53+C54+C55</f>
        <v>920</v>
      </c>
      <c r="D56" s="38">
        <f>SUM(D48:D55)</f>
        <v>28.5571428571429</v>
      </c>
      <c r="E56" s="38">
        <f t="shared" ref="E56:G56" si="8">SUM(E48:E55)</f>
        <v>26.54157142857143</v>
      </c>
      <c r="F56" s="38">
        <f t="shared" si="8"/>
        <v>126.66014285714289</v>
      </c>
      <c r="G56" s="38">
        <f t="shared" si="8"/>
        <v>859.62399999999991</v>
      </c>
      <c r="H56" s="51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</row>
    <row r="57" spans="1:21" ht="24.75" customHeight="1" x14ac:dyDescent="0.25">
      <c r="A57" s="101" t="s">
        <v>2</v>
      </c>
      <c r="B57" s="9" t="s">
        <v>171</v>
      </c>
      <c r="C57" s="18">
        <v>150</v>
      </c>
      <c r="D57" s="15">
        <v>11.38</v>
      </c>
      <c r="E57" s="15">
        <v>5.83</v>
      </c>
      <c r="F57" s="15">
        <v>25.69</v>
      </c>
      <c r="G57" s="15">
        <v>200.2</v>
      </c>
      <c r="H57" s="51" t="s">
        <v>170</v>
      </c>
      <c r="I57" s="63">
        <v>23.3</v>
      </c>
      <c r="J57" s="63">
        <v>43.0884</v>
      </c>
      <c r="K57" s="63">
        <v>174.82650000000001</v>
      </c>
      <c r="L57" s="63">
        <v>235.79400000000001</v>
      </c>
      <c r="M57" s="63">
        <v>33.527999999999999</v>
      </c>
      <c r="N57" s="63">
        <v>320.11349999999999</v>
      </c>
      <c r="O57" s="63">
        <v>49.108919999999998</v>
      </c>
      <c r="P57" s="63">
        <v>0.81224999999999992</v>
      </c>
      <c r="Q57" s="63">
        <v>67.706999999999994</v>
      </c>
      <c r="R57" s="63">
        <v>6.8430000000000005E-2</v>
      </c>
      <c r="S57" s="63">
        <v>0.38969999999999999</v>
      </c>
      <c r="T57" s="63">
        <v>0.17757000000000001</v>
      </c>
      <c r="U57" s="63">
        <v>0.70889999999999997</v>
      </c>
    </row>
    <row r="58" spans="1:21" ht="15" customHeight="1" x14ac:dyDescent="0.25">
      <c r="A58" s="101"/>
      <c r="B58" s="6" t="s">
        <v>169</v>
      </c>
      <c r="C58" s="12">
        <v>25</v>
      </c>
      <c r="D58" s="13">
        <v>0.1</v>
      </c>
      <c r="E58" s="13">
        <v>0</v>
      </c>
      <c r="F58" s="13">
        <v>16.25</v>
      </c>
      <c r="G58" s="15">
        <v>65.5</v>
      </c>
      <c r="H58" s="51" t="s">
        <v>168</v>
      </c>
      <c r="I58" s="63">
        <v>0</v>
      </c>
      <c r="J58" s="63">
        <v>0</v>
      </c>
      <c r="K58" s="63">
        <v>32.25</v>
      </c>
      <c r="L58" s="63">
        <v>3.5</v>
      </c>
      <c r="M58" s="63">
        <v>1.75</v>
      </c>
      <c r="N58" s="63">
        <v>2.25</v>
      </c>
      <c r="O58" s="63">
        <v>0</v>
      </c>
      <c r="P58" s="63">
        <v>0.32500000000000001</v>
      </c>
      <c r="Q58" s="63">
        <v>0</v>
      </c>
      <c r="R58" s="63">
        <v>2.5000000000000001E-3</v>
      </c>
      <c r="S58" s="63">
        <v>5.0000000000000001E-3</v>
      </c>
      <c r="T58" s="63">
        <v>0</v>
      </c>
      <c r="U58" s="63">
        <v>0.125</v>
      </c>
    </row>
    <row r="59" spans="1:21" ht="15" customHeight="1" x14ac:dyDescent="0.25">
      <c r="A59" s="101"/>
      <c r="B59" s="8" t="s">
        <v>167</v>
      </c>
      <c r="C59" s="18">
        <v>180</v>
      </c>
      <c r="D59" s="15">
        <v>4.8600000000000003</v>
      </c>
      <c r="E59" s="15">
        <v>3.9600000000000004</v>
      </c>
      <c r="F59" s="15">
        <v>7.9200000000000008</v>
      </c>
      <c r="G59" s="15">
        <v>86.76</v>
      </c>
      <c r="H59" s="51" t="s">
        <v>118</v>
      </c>
      <c r="I59" s="63">
        <v>16.2</v>
      </c>
      <c r="J59" s="63">
        <v>3.6</v>
      </c>
      <c r="K59" s="63">
        <v>262.8</v>
      </c>
      <c r="L59" s="63">
        <v>216</v>
      </c>
      <c r="M59" s="63">
        <v>25.2</v>
      </c>
      <c r="N59" s="63">
        <v>162</v>
      </c>
      <c r="O59" s="63">
        <v>36</v>
      </c>
      <c r="P59" s="63">
        <v>0.18</v>
      </c>
      <c r="Q59" s="63">
        <v>39.6</v>
      </c>
      <c r="R59" s="63">
        <v>7.2000000000000008E-2</v>
      </c>
      <c r="S59" s="63">
        <v>0.27</v>
      </c>
      <c r="T59" s="63">
        <v>5.3999999999999992E-2</v>
      </c>
      <c r="U59" s="63">
        <v>2.34</v>
      </c>
    </row>
    <row r="60" spans="1:21" ht="15" customHeight="1" x14ac:dyDescent="0.25">
      <c r="A60" s="124" t="s">
        <v>17</v>
      </c>
      <c r="B60" s="125"/>
      <c r="C60" s="39">
        <f>C57+C58+C59</f>
        <v>355</v>
      </c>
      <c r="D60" s="38">
        <f>SUM(D57:D59)</f>
        <v>16.34</v>
      </c>
      <c r="E60" s="38">
        <f t="shared" ref="E60:G60" si="9">SUM(E57:E59)</f>
        <v>9.7900000000000009</v>
      </c>
      <c r="F60" s="38">
        <f t="shared" si="9"/>
        <v>49.86</v>
      </c>
      <c r="G60" s="38">
        <f t="shared" si="9"/>
        <v>352.46</v>
      </c>
      <c r="H60" s="51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</row>
    <row r="61" spans="1:21" ht="23.25" customHeight="1" x14ac:dyDescent="0.25">
      <c r="A61" s="101" t="s">
        <v>3</v>
      </c>
      <c r="B61" s="5" t="s">
        <v>173</v>
      </c>
      <c r="C61" s="18">
        <v>80</v>
      </c>
      <c r="D61" s="15">
        <v>0.75199999999999989</v>
      </c>
      <c r="E61" s="15">
        <v>4.92</v>
      </c>
      <c r="F61" s="15">
        <v>2.7760000000000002</v>
      </c>
      <c r="G61" s="15">
        <v>59.384000000000007</v>
      </c>
      <c r="H61" s="51" t="s">
        <v>172</v>
      </c>
      <c r="I61" s="63">
        <v>5.33</v>
      </c>
      <c r="J61" s="63">
        <v>0.28559999999999997</v>
      </c>
      <c r="K61" s="63">
        <v>183.05799999999999</v>
      </c>
      <c r="L61" s="63">
        <v>13.847999999999999</v>
      </c>
      <c r="M61" s="63">
        <v>12.988</v>
      </c>
      <c r="N61" s="63">
        <v>24.197999999999997</v>
      </c>
      <c r="O61" s="63">
        <v>12.46</v>
      </c>
      <c r="P61" s="63">
        <v>0.56820000000000004</v>
      </c>
      <c r="Q61" s="63">
        <v>0</v>
      </c>
      <c r="R61" s="63">
        <v>3.6240000000000001E-2</v>
      </c>
      <c r="S61" s="63">
        <v>2.2880000000000001E-2</v>
      </c>
      <c r="T61" s="63">
        <v>0</v>
      </c>
      <c r="U61" s="63">
        <v>12.52</v>
      </c>
    </row>
    <row r="62" spans="1:21" ht="15" customHeight="1" x14ac:dyDescent="0.25">
      <c r="A62" s="101"/>
      <c r="B62" s="5" t="s">
        <v>175</v>
      </c>
      <c r="C62" s="18">
        <v>100</v>
      </c>
      <c r="D62" s="15">
        <v>8.11</v>
      </c>
      <c r="E62" s="15">
        <v>5.665</v>
      </c>
      <c r="F62" s="15">
        <v>6.97</v>
      </c>
      <c r="G62" s="15">
        <v>111.33499999999999</v>
      </c>
      <c r="H62" s="51" t="s">
        <v>174</v>
      </c>
      <c r="I62" s="63">
        <v>16.010000000000002</v>
      </c>
      <c r="J62" s="63">
        <v>8.3960000000000008</v>
      </c>
      <c r="K62" s="63">
        <v>338.29599999999999</v>
      </c>
      <c r="L62" s="63">
        <v>77.792000000000002</v>
      </c>
      <c r="M62" s="63">
        <v>36.338000000000001</v>
      </c>
      <c r="N62" s="63">
        <v>193.58</v>
      </c>
      <c r="O62" s="63">
        <v>56.63</v>
      </c>
      <c r="P62" s="63">
        <v>2.1038999999999999</v>
      </c>
      <c r="Q62" s="63">
        <v>4.84</v>
      </c>
      <c r="R62" s="63">
        <v>0.23680000000000001</v>
      </c>
      <c r="S62" s="63">
        <v>0.25159999999999999</v>
      </c>
      <c r="T62" s="63">
        <v>6.6E-3</v>
      </c>
      <c r="U62" s="63">
        <v>0.32200000000000001</v>
      </c>
    </row>
    <row r="63" spans="1:21" ht="23.25" customHeight="1" x14ac:dyDescent="0.25">
      <c r="A63" s="101"/>
      <c r="B63" s="5" t="s">
        <v>176</v>
      </c>
      <c r="C63" s="18">
        <v>40</v>
      </c>
      <c r="D63" s="15">
        <v>1.18</v>
      </c>
      <c r="E63" s="15">
        <v>0.88</v>
      </c>
      <c r="F63" s="15">
        <v>6.8040000000000012</v>
      </c>
      <c r="G63" s="15">
        <v>39.86</v>
      </c>
      <c r="H63" s="51" t="s">
        <v>130</v>
      </c>
      <c r="I63" s="63">
        <v>9.24</v>
      </c>
      <c r="J63" s="63">
        <v>0.66959999999999997</v>
      </c>
      <c r="K63" s="63">
        <v>165.4188</v>
      </c>
      <c r="L63" s="63">
        <v>17.154800000000002</v>
      </c>
      <c r="M63" s="63">
        <v>18.841200000000001</v>
      </c>
      <c r="N63" s="63">
        <v>34.825599999999994</v>
      </c>
      <c r="O63" s="63">
        <v>22.740320000000001</v>
      </c>
      <c r="P63" s="63">
        <v>0.57724000000000009</v>
      </c>
      <c r="Q63" s="63">
        <v>669.4</v>
      </c>
      <c r="R63" s="63">
        <v>4.2880000000000001E-2</v>
      </c>
      <c r="S63" s="63">
        <v>4.1504000000000006E-2</v>
      </c>
      <c r="T63" s="63">
        <v>1.5600000000000001E-2</v>
      </c>
      <c r="U63" s="63">
        <v>6.831999999999999</v>
      </c>
    </row>
    <row r="64" spans="1:21" ht="15" customHeight="1" x14ac:dyDescent="0.25">
      <c r="A64" s="101"/>
      <c r="B64" s="5" t="s">
        <v>177</v>
      </c>
      <c r="C64" s="18">
        <v>180</v>
      </c>
      <c r="D64" s="15">
        <v>2.6584999999999996</v>
      </c>
      <c r="E64" s="15">
        <v>4.9659999999999993</v>
      </c>
      <c r="F64" s="15">
        <v>17.420000000000002</v>
      </c>
      <c r="G64" s="15">
        <v>125.04699999999998</v>
      </c>
      <c r="H64" s="51" t="s">
        <v>100</v>
      </c>
      <c r="I64" s="63">
        <v>28.13</v>
      </c>
      <c r="J64" s="63">
        <v>1.0424519999999999</v>
      </c>
      <c r="K64" s="63">
        <v>916.35300000000007</v>
      </c>
      <c r="L64" s="63">
        <v>53.262</v>
      </c>
      <c r="M64" s="63">
        <v>39.419999999999995</v>
      </c>
      <c r="N64" s="63">
        <v>116.93700000000001</v>
      </c>
      <c r="O64" s="63">
        <v>51.821999999999996</v>
      </c>
      <c r="P64" s="63">
        <v>1.4561999999999999</v>
      </c>
      <c r="Q64" s="63">
        <v>51.056999999999995</v>
      </c>
      <c r="R64" s="63">
        <v>0.19638000000000003</v>
      </c>
      <c r="S64" s="63">
        <v>0.15903</v>
      </c>
      <c r="T64" s="63">
        <v>0.12510000000000002</v>
      </c>
      <c r="U64" s="63">
        <v>31.131000000000004</v>
      </c>
    </row>
    <row r="65" spans="1:21" ht="15" customHeight="1" x14ac:dyDescent="0.25">
      <c r="A65" s="101"/>
      <c r="B65" s="5" t="s">
        <v>6</v>
      </c>
      <c r="C65" s="12">
        <v>200</v>
      </c>
      <c r="D65" s="13">
        <v>1</v>
      </c>
      <c r="E65" s="13">
        <v>0.2</v>
      </c>
      <c r="F65" s="13">
        <v>20.2</v>
      </c>
      <c r="G65" s="13">
        <v>86.6</v>
      </c>
      <c r="H65" s="51" t="s">
        <v>84</v>
      </c>
      <c r="I65" s="63">
        <v>2</v>
      </c>
      <c r="J65" s="63">
        <v>0</v>
      </c>
      <c r="K65" s="63">
        <v>240</v>
      </c>
      <c r="L65" s="63">
        <v>14</v>
      </c>
      <c r="M65" s="63">
        <v>8</v>
      </c>
      <c r="N65" s="63">
        <v>14</v>
      </c>
      <c r="O65" s="63">
        <v>0</v>
      </c>
      <c r="P65" s="63">
        <v>2.8</v>
      </c>
      <c r="Q65" s="63">
        <v>0</v>
      </c>
      <c r="R65" s="63">
        <v>0.02</v>
      </c>
      <c r="S65" s="63">
        <v>0.02</v>
      </c>
      <c r="T65" s="63">
        <v>0</v>
      </c>
      <c r="U65" s="63">
        <v>4</v>
      </c>
    </row>
    <row r="66" spans="1:21" ht="15" customHeight="1" x14ac:dyDescent="0.25">
      <c r="A66" s="101"/>
      <c r="B66" s="9" t="s">
        <v>4</v>
      </c>
      <c r="C66" s="12">
        <v>30</v>
      </c>
      <c r="D66" s="13">
        <f>8*C66/100</f>
        <v>2.4</v>
      </c>
      <c r="E66" s="13">
        <f>1.5*C66/100</f>
        <v>0.45</v>
      </c>
      <c r="F66" s="13">
        <f>40.1*C66/100</f>
        <v>12.03</v>
      </c>
      <c r="G66" s="13">
        <f>206*C66/100</f>
        <v>61.8</v>
      </c>
      <c r="H66" s="51" t="s">
        <v>87</v>
      </c>
      <c r="I66" s="63">
        <v>0</v>
      </c>
      <c r="J66" s="63">
        <v>9.27</v>
      </c>
      <c r="K66" s="63">
        <v>73.5</v>
      </c>
      <c r="L66" s="63">
        <v>10.5</v>
      </c>
      <c r="M66" s="63">
        <v>14.1</v>
      </c>
      <c r="N66" s="63">
        <v>47.4</v>
      </c>
      <c r="O66" s="63">
        <v>0</v>
      </c>
      <c r="P66" s="63">
        <v>1.17</v>
      </c>
      <c r="Q66" s="63">
        <v>0</v>
      </c>
      <c r="R66" s="63">
        <v>5.3999999999999992E-2</v>
      </c>
      <c r="S66" s="63">
        <v>2.4E-2</v>
      </c>
      <c r="T66" s="63">
        <v>0</v>
      </c>
      <c r="U66" s="63">
        <v>0</v>
      </c>
    </row>
    <row r="67" spans="1:21" ht="15" customHeight="1" x14ac:dyDescent="0.25">
      <c r="A67" s="102" t="s">
        <v>18</v>
      </c>
      <c r="B67" s="102"/>
      <c r="C67" s="39">
        <f>C61+C62+C63+C64+C65+C66</f>
        <v>630</v>
      </c>
      <c r="D67" s="38">
        <f>SUM(D61:D66)</f>
        <v>16.1005</v>
      </c>
      <c r="E67" s="38">
        <f t="shared" ref="E67:G67" si="10">SUM(E61:E66)</f>
        <v>17.081</v>
      </c>
      <c r="F67" s="38">
        <f t="shared" si="10"/>
        <v>66.2</v>
      </c>
      <c r="G67" s="38">
        <f t="shared" si="10"/>
        <v>484.02600000000001</v>
      </c>
      <c r="H67" s="54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</row>
    <row r="68" spans="1:21" ht="24.75" customHeight="1" x14ac:dyDescent="0.25">
      <c r="A68" s="101" t="s">
        <v>19</v>
      </c>
      <c r="B68" s="8" t="s">
        <v>156</v>
      </c>
      <c r="C68" s="18">
        <v>180</v>
      </c>
      <c r="D68" s="15">
        <v>5.22</v>
      </c>
      <c r="E68" s="15">
        <v>4.5</v>
      </c>
      <c r="F68" s="15">
        <v>7.2</v>
      </c>
      <c r="G68" s="15">
        <v>90.18</v>
      </c>
      <c r="H68" s="51" t="s">
        <v>86</v>
      </c>
      <c r="I68" s="63">
        <v>16.2</v>
      </c>
      <c r="J68" s="63">
        <v>3.6</v>
      </c>
      <c r="K68" s="63">
        <v>262.8</v>
      </c>
      <c r="L68" s="63">
        <v>216</v>
      </c>
      <c r="M68" s="63">
        <v>25.2</v>
      </c>
      <c r="N68" s="63">
        <v>162</v>
      </c>
      <c r="O68" s="63">
        <v>36</v>
      </c>
      <c r="P68" s="63">
        <v>0.18</v>
      </c>
      <c r="Q68" s="63">
        <v>39.6</v>
      </c>
      <c r="R68" s="63">
        <v>7.2000000000000008E-2</v>
      </c>
      <c r="S68" s="63">
        <v>0.30599999999999999</v>
      </c>
      <c r="T68" s="63">
        <v>0</v>
      </c>
      <c r="U68" s="63">
        <v>1.2599999999999998</v>
      </c>
    </row>
    <row r="69" spans="1:21" ht="15" customHeight="1" x14ac:dyDescent="0.25">
      <c r="A69" s="101"/>
      <c r="B69" s="6" t="s">
        <v>7</v>
      </c>
      <c r="C69" s="12">
        <v>20</v>
      </c>
      <c r="D69" s="13">
        <v>0.9</v>
      </c>
      <c r="E69" s="13">
        <v>0.34799999999999998</v>
      </c>
      <c r="F69" s="13">
        <v>6.1679999999999993</v>
      </c>
      <c r="G69" s="15">
        <v>31.32</v>
      </c>
      <c r="H69" s="51" t="s">
        <v>89</v>
      </c>
      <c r="I69" s="63">
        <v>0</v>
      </c>
      <c r="J69" s="63">
        <v>0</v>
      </c>
      <c r="K69" s="63">
        <v>18.399999999999999</v>
      </c>
      <c r="L69" s="63">
        <v>3.8</v>
      </c>
      <c r="M69" s="63">
        <v>2.6</v>
      </c>
      <c r="N69" s="63">
        <v>13</v>
      </c>
      <c r="O69" s="63">
        <v>0</v>
      </c>
      <c r="P69" s="63">
        <v>0.24</v>
      </c>
      <c r="Q69" s="63">
        <v>0</v>
      </c>
      <c r="R69" s="63">
        <v>2.2000000000000002E-2</v>
      </c>
      <c r="S69" s="63">
        <v>6.0000000000000001E-3</v>
      </c>
      <c r="T69" s="63">
        <v>0</v>
      </c>
      <c r="U69" s="63">
        <v>0</v>
      </c>
    </row>
    <row r="70" spans="1:21" ht="15" customHeight="1" x14ac:dyDescent="0.25">
      <c r="A70" s="102" t="s">
        <v>22</v>
      </c>
      <c r="B70" s="102"/>
      <c r="C70" s="40">
        <f>C68+C69</f>
        <v>200</v>
      </c>
      <c r="D70" s="41">
        <f>SUM(D68:D69)</f>
        <v>6.12</v>
      </c>
      <c r="E70" s="41">
        <f t="shared" ref="E70:G70" si="11">SUM(E68:E69)</f>
        <v>4.8479999999999999</v>
      </c>
      <c r="F70" s="41">
        <f t="shared" si="11"/>
        <v>13.367999999999999</v>
      </c>
      <c r="G70" s="41">
        <f t="shared" si="11"/>
        <v>121.5</v>
      </c>
      <c r="H70" s="51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</row>
    <row r="71" spans="1:21" ht="15" customHeight="1" x14ac:dyDescent="0.25">
      <c r="A71" s="103" t="s">
        <v>23</v>
      </c>
      <c r="B71" s="103"/>
      <c r="C71" s="21"/>
      <c r="D71" s="22">
        <f>D47+D56+D60+D67+D70</f>
        <v>83.114642857142897</v>
      </c>
      <c r="E71" s="22">
        <f t="shared" ref="E71:G71" si="12">E47+E56+E60+E67+E70</f>
        <v>81.652571428571434</v>
      </c>
      <c r="F71" s="22">
        <f t="shared" si="12"/>
        <v>336.92514285714287</v>
      </c>
      <c r="G71" s="22">
        <f t="shared" si="12"/>
        <v>2415.087</v>
      </c>
      <c r="H71" s="55"/>
      <c r="I71" s="66">
        <f>SUM(I41:I70)</f>
        <v>354.94123999999999</v>
      </c>
      <c r="J71" s="66">
        <f t="shared" ref="J71:U71" si="13">SUM(J41:J70)</f>
        <v>126.84342771428571</v>
      </c>
      <c r="K71" s="66">
        <f t="shared" si="13"/>
        <v>5106.7909285714286</v>
      </c>
      <c r="L71" s="66">
        <f t="shared" si="13"/>
        <v>1324.7767857142856</v>
      </c>
      <c r="M71" s="66">
        <f t="shared" si="13"/>
        <v>440.63800000000009</v>
      </c>
      <c r="N71" s="66">
        <f t="shared" si="13"/>
        <v>1965.1398714285715</v>
      </c>
      <c r="O71" s="66">
        <f t="shared" si="13"/>
        <v>937.05243428571441</v>
      </c>
      <c r="P71" s="66">
        <f t="shared" si="13"/>
        <v>23.137002857142857</v>
      </c>
      <c r="Q71" s="66">
        <f t="shared" si="13"/>
        <v>1986.360857142857</v>
      </c>
      <c r="R71" s="66">
        <f t="shared" si="13"/>
        <v>1.6082914285714287</v>
      </c>
      <c r="S71" s="66">
        <f t="shared" si="13"/>
        <v>2.4654819999999997</v>
      </c>
      <c r="T71" s="66">
        <f t="shared" si="13"/>
        <v>17.728815714285709</v>
      </c>
      <c r="U71" s="66">
        <f t="shared" si="13"/>
        <v>99.283300000000011</v>
      </c>
    </row>
    <row r="72" spans="1:21" ht="15" customHeight="1" x14ac:dyDescent="0.25">
      <c r="A72" s="141" t="s">
        <v>24</v>
      </c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3"/>
    </row>
    <row r="73" spans="1:21" ht="25.5" customHeight="1" x14ac:dyDescent="0.25">
      <c r="A73" s="101" t="s">
        <v>0</v>
      </c>
      <c r="B73" s="8" t="s">
        <v>179</v>
      </c>
      <c r="C73" s="23">
        <v>200</v>
      </c>
      <c r="D73" s="24">
        <v>5.6989999999999998</v>
      </c>
      <c r="E73" s="24">
        <v>8.8879999999999999</v>
      </c>
      <c r="F73" s="24">
        <v>26.850999999999999</v>
      </c>
      <c r="G73" s="24">
        <v>210.26999999999998</v>
      </c>
      <c r="H73" s="51" t="s">
        <v>105</v>
      </c>
      <c r="I73" s="63">
        <v>16.834</v>
      </c>
      <c r="J73" s="63">
        <v>2.1520000000000001</v>
      </c>
      <c r="K73" s="63">
        <v>190.98220000000001</v>
      </c>
      <c r="L73" s="63">
        <v>132.8844</v>
      </c>
      <c r="M73" s="63">
        <v>19.764399999999998</v>
      </c>
      <c r="N73" s="63">
        <v>120.49600000000001</v>
      </c>
      <c r="O73" s="63">
        <v>26.652000000000005</v>
      </c>
      <c r="P73" s="63">
        <v>0.43762000000000001</v>
      </c>
      <c r="Q73" s="63">
        <v>67.572000000000003</v>
      </c>
      <c r="R73" s="63">
        <v>8.3004000000000008E-2</v>
      </c>
      <c r="S73" s="63">
        <v>0.17760400000000001</v>
      </c>
      <c r="T73" s="63">
        <v>0.16078000000000001</v>
      </c>
      <c r="U73" s="63">
        <v>1.3337999999999999</v>
      </c>
    </row>
    <row r="74" spans="1:21" ht="15" customHeight="1" x14ac:dyDescent="0.25">
      <c r="A74" s="101"/>
      <c r="B74" s="6" t="s">
        <v>7</v>
      </c>
      <c r="C74" s="12">
        <v>50</v>
      </c>
      <c r="D74" s="13">
        <f>7.5*C74/100</f>
        <v>3.75</v>
      </c>
      <c r="E74" s="13">
        <f>2.9*C74/100</f>
        <v>1.45</v>
      </c>
      <c r="F74" s="13">
        <f>51.4*C74/100</f>
        <v>25.7</v>
      </c>
      <c r="G74" s="15">
        <f>261*C74/100</f>
        <v>130.5</v>
      </c>
      <c r="H74" s="51" t="s">
        <v>89</v>
      </c>
      <c r="I74" s="63">
        <v>0</v>
      </c>
      <c r="J74" s="63">
        <v>0</v>
      </c>
      <c r="K74" s="63">
        <v>46</v>
      </c>
      <c r="L74" s="63">
        <v>9.5</v>
      </c>
      <c r="M74" s="63">
        <v>6.5</v>
      </c>
      <c r="N74" s="63">
        <v>32.5</v>
      </c>
      <c r="O74" s="63">
        <v>0</v>
      </c>
      <c r="P74" s="63">
        <v>0.6</v>
      </c>
      <c r="Q74" s="63">
        <v>0</v>
      </c>
      <c r="R74" s="63">
        <v>5.5E-2</v>
      </c>
      <c r="S74" s="63">
        <v>1.4999999999999999E-2</v>
      </c>
      <c r="T74" s="63">
        <v>0</v>
      </c>
      <c r="U74" s="63">
        <v>0</v>
      </c>
    </row>
    <row r="75" spans="1:21" ht="25.5" customHeight="1" x14ac:dyDescent="0.25">
      <c r="A75" s="101"/>
      <c r="B75" s="9" t="s">
        <v>142</v>
      </c>
      <c r="C75" s="14" t="s">
        <v>141</v>
      </c>
      <c r="D75" s="15">
        <v>0.08</v>
      </c>
      <c r="E75" s="15">
        <v>7.25</v>
      </c>
      <c r="F75" s="15">
        <v>0.13</v>
      </c>
      <c r="G75" s="15">
        <v>66.099999999999994</v>
      </c>
      <c r="H75" s="51" t="s">
        <v>143</v>
      </c>
      <c r="I75" s="63">
        <v>0</v>
      </c>
      <c r="J75" s="63">
        <v>0.1</v>
      </c>
      <c r="K75" s="63">
        <v>3</v>
      </c>
      <c r="L75" s="63">
        <v>2.4</v>
      </c>
      <c r="M75" s="63">
        <v>0.05</v>
      </c>
      <c r="N75" s="63">
        <v>3</v>
      </c>
      <c r="O75" s="63">
        <v>0.28000000000000003</v>
      </c>
      <c r="P75" s="63">
        <v>0.02</v>
      </c>
      <c r="Q75" s="63">
        <v>45</v>
      </c>
      <c r="R75" s="63">
        <v>1E-3</v>
      </c>
      <c r="S75" s="63">
        <v>1.2E-2</v>
      </c>
      <c r="T75" s="63">
        <v>0.13</v>
      </c>
      <c r="U75" s="63">
        <v>0</v>
      </c>
    </row>
    <row r="76" spans="1:21" ht="24" customHeight="1" x14ac:dyDescent="0.25">
      <c r="A76" s="101"/>
      <c r="B76" s="9" t="s">
        <v>181</v>
      </c>
      <c r="C76" s="12">
        <v>30</v>
      </c>
      <c r="D76" s="13">
        <v>6.96</v>
      </c>
      <c r="E76" s="13">
        <v>8.85</v>
      </c>
      <c r="F76" s="13">
        <v>0</v>
      </c>
      <c r="G76" s="15">
        <v>109.2</v>
      </c>
      <c r="H76" s="51" t="s">
        <v>180</v>
      </c>
      <c r="I76" s="63">
        <v>0</v>
      </c>
      <c r="J76" s="63">
        <v>4.3499999999999996</v>
      </c>
      <c r="K76" s="63">
        <v>26.4</v>
      </c>
      <c r="L76" s="63">
        <v>264</v>
      </c>
      <c r="M76" s="63">
        <v>10.5</v>
      </c>
      <c r="N76" s="63">
        <v>150</v>
      </c>
      <c r="O76" s="63">
        <v>0</v>
      </c>
      <c r="P76" s="63">
        <v>0.3</v>
      </c>
      <c r="Q76" s="63">
        <v>86.4</v>
      </c>
      <c r="R76" s="63">
        <v>1.2E-2</v>
      </c>
      <c r="S76" s="63">
        <v>0.09</v>
      </c>
      <c r="T76" s="63">
        <v>0.28799999999999998</v>
      </c>
      <c r="U76" s="63">
        <v>0.21</v>
      </c>
    </row>
    <row r="77" spans="1:21" ht="24" customHeight="1" x14ac:dyDescent="0.25">
      <c r="A77" s="101"/>
      <c r="B77" s="9" t="s">
        <v>178</v>
      </c>
      <c r="C77" s="14" t="s">
        <v>70</v>
      </c>
      <c r="D77" s="15">
        <v>1.782</v>
      </c>
      <c r="E77" s="15">
        <v>1.532</v>
      </c>
      <c r="F77" s="15">
        <v>12.288</v>
      </c>
      <c r="G77" s="15">
        <v>70.016999999999996</v>
      </c>
      <c r="H77" s="51" t="s">
        <v>90</v>
      </c>
      <c r="I77" s="63">
        <v>4.5</v>
      </c>
      <c r="J77" s="63">
        <v>1</v>
      </c>
      <c r="K77" s="63">
        <v>121.3</v>
      </c>
      <c r="L77" s="63">
        <v>64.709999999999994</v>
      </c>
      <c r="M77" s="63">
        <v>13</v>
      </c>
      <c r="N77" s="63">
        <v>50.94</v>
      </c>
      <c r="O77" s="63">
        <v>10</v>
      </c>
      <c r="P77" s="63">
        <v>0.23899999999999996</v>
      </c>
      <c r="Q77" s="63">
        <v>11</v>
      </c>
      <c r="R77" s="63">
        <v>2.2100000000000002E-2</v>
      </c>
      <c r="S77" s="63">
        <v>8.1000000000000003E-2</v>
      </c>
      <c r="T77" s="63">
        <v>1.4999999999999999E-2</v>
      </c>
      <c r="U77" s="63">
        <v>0.65</v>
      </c>
    </row>
    <row r="78" spans="1:21" ht="15" customHeight="1" x14ac:dyDescent="0.25">
      <c r="A78" s="101"/>
      <c r="B78" s="5" t="s">
        <v>145</v>
      </c>
      <c r="C78" s="12">
        <v>185</v>
      </c>
      <c r="D78" s="13">
        <v>0.4</v>
      </c>
      <c r="E78" s="13">
        <v>0.4</v>
      </c>
      <c r="F78" s="13">
        <v>9.8000000000000007</v>
      </c>
      <c r="G78" s="13">
        <v>44.4</v>
      </c>
      <c r="H78" s="51" t="s">
        <v>72</v>
      </c>
      <c r="I78" s="63">
        <v>0</v>
      </c>
      <c r="J78" s="63">
        <v>0</v>
      </c>
      <c r="K78" s="63">
        <v>278</v>
      </c>
      <c r="L78" s="63">
        <v>16</v>
      </c>
      <c r="M78" s="63">
        <v>9</v>
      </c>
      <c r="N78" s="63">
        <v>11</v>
      </c>
      <c r="O78" s="63">
        <v>0</v>
      </c>
      <c r="P78" s="63">
        <v>2.2000000000000002</v>
      </c>
      <c r="Q78" s="63">
        <v>0</v>
      </c>
      <c r="R78" s="63">
        <v>0.03</v>
      </c>
      <c r="S78" s="63">
        <v>0.02</v>
      </c>
      <c r="T78" s="63">
        <v>0</v>
      </c>
      <c r="U78" s="63">
        <v>10</v>
      </c>
    </row>
    <row r="79" spans="1:21" ht="15" customHeight="1" x14ac:dyDescent="0.25">
      <c r="A79" s="123" t="s">
        <v>15</v>
      </c>
      <c r="B79" s="123"/>
      <c r="C79" s="43">
        <f>C73+C74+C75+C76+C77+C78</f>
        <v>675</v>
      </c>
      <c r="D79" s="44">
        <f>SUM(D73:D78)</f>
        <v>18.670999999999999</v>
      </c>
      <c r="E79" s="44">
        <f t="shared" ref="E79:G79" si="14">SUM(E73:E78)</f>
        <v>28.37</v>
      </c>
      <c r="F79" s="44">
        <f t="shared" si="14"/>
        <v>74.769000000000005</v>
      </c>
      <c r="G79" s="44">
        <f t="shared" si="14"/>
        <v>630.48699999999997</v>
      </c>
      <c r="H79" s="51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</row>
    <row r="80" spans="1:21" ht="15" customHeight="1" x14ac:dyDescent="0.25">
      <c r="A80" s="101" t="s">
        <v>1</v>
      </c>
      <c r="B80" s="9" t="s">
        <v>183</v>
      </c>
      <c r="C80" s="12">
        <v>80</v>
      </c>
      <c r="D80" s="15">
        <v>4.0720000000000001</v>
      </c>
      <c r="E80" s="15">
        <v>5.8639999999999999</v>
      </c>
      <c r="F80" s="15">
        <v>5.3039999999999994</v>
      </c>
      <c r="G80" s="15">
        <v>90.28</v>
      </c>
      <c r="H80" s="51" t="s">
        <v>182</v>
      </c>
      <c r="I80" s="63">
        <v>11.68</v>
      </c>
      <c r="J80" s="63">
        <v>7.6209760000000006</v>
      </c>
      <c r="K80" s="63">
        <v>241.68879999999999</v>
      </c>
      <c r="L80" s="63">
        <v>28.6312</v>
      </c>
      <c r="M80" s="63">
        <v>20.184000000000001</v>
      </c>
      <c r="N80" s="63">
        <v>82.7864</v>
      </c>
      <c r="O80" s="63">
        <v>91.48</v>
      </c>
      <c r="P80" s="63">
        <v>0.72927999999999993</v>
      </c>
      <c r="Q80" s="63">
        <v>117.43599999999998</v>
      </c>
      <c r="R80" s="63">
        <v>4.3071999999999999E-2</v>
      </c>
      <c r="S80" s="63">
        <v>5.3991999999999998E-2</v>
      </c>
      <c r="T80" s="63">
        <v>6.12</v>
      </c>
      <c r="U80" s="63">
        <v>7.3111999999999986</v>
      </c>
    </row>
    <row r="81" spans="1:21" ht="15" customHeight="1" x14ac:dyDescent="0.25">
      <c r="A81" s="101"/>
      <c r="B81" s="10" t="s">
        <v>185</v>
      </c>
      <c r="C81" s="18">
        <v>250</v>
      </c>
      <c r="D81" s="15">
        <v>15.456000000000003</v>
      </c>
      <c r="E81" s="15">
        <v>13.992000000000001</v>
      </c>
      <c r="F81" s="15">
        <v>12.309000000000001</v>
      </c>
      <c r="G81" s="15">
        <v>235.428</v>
      </c>
      <c r="H81" s="51" t="s">
        <v>184</v>
      </c>
      <c r="I81" s="63">
        <v>33.617850000000004</v>
      </c>
      <c r="J81" s="63">
        <v>2.4985889999999999</v>
      </c>
      <c r="K81" s="63">
        <v>235.56</v>
      </c>
      <c r="L81" s="63">
        <v>27.408449999999998</v>
      </c>
      <c r="M81" s="63">
        <v>22.22034</v>
      </c>
      <c r="N81" s="63">
        <v>153.36563999999998</v>
      </c>
      <c r="O81" s="63">
        <v>106.30573079999999</v>
      </c>
      <c r="P81" s="63">
        <v>1.4563950000000001</v>
      </c>
      <c r="Q81" s="63">
        <v>241.42020000000002</v>
      </c>
      <c r="R81" s="63">
        <v>0.10827989999999998</v>
      </c>
      <c r="S81" s="63">
        <v>0.1504008</v>
      </c>
      <c r="T81" s="63">
        <v>0.15809399999999998</v>
      </c>
      <c r="U81" s="63">
        <v>1.35</v>
      </c>
    </row>
    <row r="82" spans="1:21" ht="27" customHeight="1" x14ac:dyDescent="0.25">
      <c r="A82" s="101"/>
      <c r="B82" s="5" t="s">
        <v>187</v>
      </c>
      <c r="C82" s="20" t="s">
        <v>186</v>
      </c>
      <c r="D82" s="16">
        <v>7.76</v>
      </c>
      <c r="E82" s="16">
        <v>6.5466666666666669</v>
      </c>
      <c r="F82" s="16">
        <v>9.8800000000000008</v>
      </c>
      <c r="G82" s="16">
        <v>129.49333333333334</v>
      </c>
      <c r="H82" s="51" t="s">
        <v>122</v>
      </c>
      <c r="I82" s="63">
        <v>15.95</v>
      </c>
      <c r="J82" s="63">
        <v>1.8116666666666668</v>
      </c>
      <c r="K82" s="63">
        <v>269.21166666666664</v>
      </c>
      <c r="L82" s="63">
        <v>12.623333333333333</v>
      </c>
      <c r="M82" s="63">
        <v>26.843333333333337</v>
      </c>
      <c r="N82" s="63">
        <v>145.95833333333334</v>
      </c>
      <c r="O82" s="63">
        <v>56.68333333333333</v>
      </c>
      <c r="P82" s="63">
        <v>1.0361666666666667</v>
      </c>
      <c r="Q82" s="63">
        <v>0</v>
      </c>
      <c r="R82" s="63">
        <v>5.9333333333333335E-2</v>
      </c>
      <c r="S82" s="63">
        <v>0.12666666666666665</v>
      </c>
      <c r="T82" s="63">
        <v>0</v>
      </c>
      <c r="U82" s="63">
        <v>1</v>
      </c>
    </row>
    <row r="83" spans="1:21" ht="15" customHeight="1" x14ac:dyDescent="0.25">
      <c r="A83" s="101"/>
      <c r="B83" s="5" t="s">
        <v>188</v>
      </c>
      <c r="C83" s="20" t="s">
        <v>70</v>
      </c>
      <c r="D83" s="16">
        <v>4.46</v>
      </c>
      <c r="E83" s="16">
        <v>7.5</v>
      </c>
      <c r="F83" s="16">
        <v>15.6</v>
      </c>
      <c r="G83" s="16">
        <v>147.69999999999999</v>
      </c>
      <c r="H83" s="51" t="s">
        <v>103</v>
      </c>
      <c r="I83" s="63">
        <v>27.09</v>
      </c>
      <c r="J83" s="63">
        <v>0.81569999999999998</v>
      </c>
      <c r="K83" s="63">
        <v>560.80799999999999</v>
      </c>
      <c r="L83" s="63">
        <v>90.037499999999994</v>
      </c>
      <c r="M83" s="63">
        <v>31.502999999999997</v>
      </c>
      <c r="N83" s="63">
        <v>62.914499999999997</v>
      </c>
      <c r="O83" s="63">
        <v>22.542768000000002</v>
      </c>
      <c r="P83" s="63">
        <v>1.2282</v>
      </c>
      <c r="Q83" s="63">
        <v>74.157000000000011</v>
      </c>
      <c r="R83" s="63">
        <v>6.3930000000000001E-2</v>
      </c>
      <c r="S83" s="63">
        <v>0.12945000000000001</v>
      </c>
      <c r="T83" s="63">
        <v>0</v>
      </c>
      <c r="U83" s="63">
        <v>105.24</v>
      </c>
    </row>
    <row r="84" spans="1:21" ht="26.25" customHeight="1" x14ac:dyDescent="0.25">
      <c r="A84" s="101"/>
      <c r="B84" s="5" t="s">
        <v>148</v>
      </c>
      <c r="C84" s="20" t="s">
        <v>70</v>
      </c>
      <c r="D84" s="16">
        <v>0.38</v>
      </c>
      <c r="E84" s="16">
        <v>0</v>
      </c>
      <c r="F84" s="16">
        <v>19.821999999999999</v>
      </c>
      <c r="G84" s="16">
        <v>80.787000000000006</v>
      </c>
      <c r="H84" s="51" t="s">
        <v>78</v>
      </c>
      <c r="I84" s="63">
        <v>0</v>
      </c>
      <c r="J84" s="63">
        <v>0</v>
      </c>
      <c r="K84" s="63">
        <v>33.099999999999994</v>
      </c>
      <c r="L84" s="63">
        <v>3.9</v>
      </c>
      <c r="M84" s="63">
        <v>2.8</v>
      </c>
      <c r="N84" s="63">
        <v>0</v>
      </c>
      <c r="O84" s="63">
        <v>0</v>
      </c>
      <c r="P84" s="63">
        <v>0.19</v>
      </c>
      <c r="Q84" s="63">
        <v>11.6</v>
      </c>
      <c r="R84" s="63">
        <v>0</v>
      </c>
      <c r="S84" s="63">
        <v>0</v>
      </c>
      <c r="T84" s="63">
        <v>0</v>
      </c>
      <c r="U84" s="63">
        <v>11.2</v>
      </c>
    </row>
    <row r="85" spans="1:21" ht="15" customHeight="1" x14ac:dyDescent="0.25">
      <c r="A85" s="101"/>
      <c r="B85" s="9" t="s">
        <v>4</v>
      </c>
      <c r="C85" s="12">
        <v>40</v>
      </c>
      <c r="D85" s="13">
        <f>8*C85/100</f>
        <v>3.2</v>
      </c>
      <c r="E85" s="13">
        <f>1.5*C85/100</f>
        <v>0.6</v>
      </c>
      <c r="F85" s="13">
        <f>40.1*C85/100</f>
        <v>16.04</v>
      </c>
      <c r="G85" s="13">
        <f>206*C85/100</f>
        <v>82.4</v>
      </c>
      <c r="H85" s="51" t="s">
        <v>87</v>
      </c>
      <c r="I85" s="63">
        <v>0</v>
      </c>
      <c r="J85" s="63">
        <v>12.36</v>
      </c>
      <c r="K85" s="63">
        <v>98</v>
      </c>
      <c r="L85" s="63">
        <v>14</v>
      </c>
      <c r="M85" s="63">
        <v>18.8</v>
      </c>
      <c r="N85" s="63">
        <v>63.2</v>
      </c>
      <c r="O85" s="63">
        <v>0</v>
      </c>
      <c r="P85" s="63">
        <v>1.56</v>
      </c>
      <c r="Q85" s="63">
        <v>0</v>
      </c>
      <c r="R85" s="63">
        <v>7.1999999999999995E-2</v>
      </c>
      <c r="S85" s="63">
        <v>3.2000000000000001E-2</v>
      </c>
      <c r="T85" s="63">
        <v>0</v>
      </c>
      <c r="U85" s="63">
        <v>0</v>
      </c>
    </row>
    <row r="86" spans="1:21" ht="15" customHeight="1" x14ac:dyDescent="0.25">
      <c r="A86" s="101"/>
      <c r="B86" s="9" t="s">
        <v>5</v>
      </c>
      <c r="C86" s="12">
        <v>50</v>
      </c>
      <c r="D86" s="13">
        <f>7.6*C86/100</f>
        <v>3.8</v>
      </c>
      <c r="E86" s="13">
        <f>0.8*C86/100</f>
        <v>0.4</v>
      </c>
      <c r="F86" s="13">
        <f>49.2*C86/100</f>
        <v>24.6</v>
      </c>
      <c r="G86" s="15">
        <f>234*C86/100</f>
        <v>117</v>
      </c>
      <c r="H86" s="51" t="s">
        <v>88</v>
      </c>
      <c r="I86" s="63">
        <v>1.6</v>
      </c>
      <c r="J86" s="63">
        <v>3</v>
      </c>
      <c r="K86" s="63">
        <v>46.5</v>
      </c>
      <c r="L86" s="63">
        <v>10</v>
      </c>
      <c r="M86" s="63">
        <v>7</v>
      </c>
      <c r="N86" s="63">
        <v>32.5</v>
      </c>
      <c r="O86" s="63">
        <v>7.25</v>
      </c>
      <c r="P86" s="63">
        <v>0.55000000000000004</v>
      </c>
      <c r="Q86" s="63">
        <v>0</v>
      </c>
      <c r="R86" s="63">
        <v>5.5E-2</v>
      </c>
      <c r="S86" s="63">
        <v>1.4999999999999999E-2</v>
      </c>
      <c r="T86" s="63">
        <v>0</v>
      </c>
      <c r="U86" s="63">
        <v>0</v>
      </c>
    </row>
    <row r="87" spans="1:21" ht="15" customHeight="1" x14ac:dyDescent="0.25">
      <c r="A87" s="102" t="s">
        <v>16</v>
      </c>
      <c r="B87" s="102"/>
      <c r="C87" s="37">
        <f>C80+C81+C82+C83+C84+C85+C86</f>
        <v>920</v>
      </c>
      <c r="D87" s="38">
        <f>SUM(D80:D86)</f>
        <v>39.128000000000007</v>
      </c>
      <c r="E87" s="38">
        <f t="shared" ref="E87:G87" si="15">SUM(E80:E86)</f>
        <v>34.902666666666669</v>
      </c>
      <c r="F87" s="38">
        <f t="shared" si="15"/>
        <v>103.55500000000001</v>
      </c>
      <c r="G87" s="38">
        <f t="shared" si="15"/>
        <v>883.08833333333325</v>
      </c>
      <c r="H87" s="51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</row>
    <row r="88" spans="1:21" ht="24.75" customHeight="1" x14ac:dyDescent="0.25">
      <c r="A88" s="101" t="s">
        <v>2</v>
      </c>
      <c r="B88" s="9" t="s">
        <v>190</v>
      </c>
      <c r="C88" s="18">
        <v>120</v>
      </c>
      <c r="D88" s="15">
        <v>2.5</v>
      </c>
      <c r="E88" s="15">
        <v>5.7</v>
      </c>
      <c r="F88" s="15">
        <v>45.1</v>
      </c>
      <c r="G88" s="15">
        <v>241.66</v>
      </c>
      <c r="H88" s="51" t="s">
        <v>191</v>
      </c>
      <c r="I88" s="63">
        <v>20.28</v>
      </c>
      <c r="J88" s="63">
        <v>5.5252800000000004</v>
      </c>
      <c r="K88" s="63">
        <v>495.69600000000003</v>
      </c>
      <c r="L88" s="63">
        <v>58.033999999999999</v>
      </c>
      <c r="M88" s="63">
        <v>28.323</v>
      </c>
      <c r="N88" s="63">
        <v>126.39400000000001</v>
      </c>
      <c r="O88" s="63">
        <v>31.224319999999999</v>
      </c>
      <c r="P88" s="63">
        <v>1.419</v>
      </c>
      <c r="Q88" s="63">
        <v>46.231999999999999</v>
      </c>
      <c r="R88" s="63">
        <v>0.18246000000000001</v>
      </c>
      <c r="S88" s="63">
        <v>0.16045999999999999</v>
      </c>
      <c r="T88" s="63">
        <v>0.21778</v>
      </c>
      <c r="U88" s="63">
        <v>13.579800000000001</v>
      </c>
    </row>
    <row r="89" spans="1:21" ht="15" customHeight="1" x14ac:dyDescent="0.25">
      <c r="A89" s="101"/>
      <c r="B89" s="6" t="s">
        <v>7</v>
      </c>
      <c r="C89" s="12">
        <v>30</v>
      </c>
      <c r="D89" s="13">
        <f>7.5*C89/100</f>
        <v>2.25</v>
      </c>
      <c r="E89" s="13">
        <f>2.9*C89/100</f>
        <v>0.87</v>
      </c>
      <c r="F89" s="13">
        <f>51.4*C89/100</f>
        <v>15.42</v>
      </c>
      <c r="G89" s="15">
        <f>261*C89/100</f>
        <v>78.3</v>
      </c>
      <c r="H89" s="51" t="s">
        <v>89</v>
      </c>
      <c r="I89" s="63">
        <v>0</v>
      </c>
      <c r="J89" s="63">
        <v>0</v>
      </c>
      <c r="K89" s="63">
        <v>27.6</v>
      </c>
      <c r="L89" s="63">
        <v>5.7</v>
      </c>
      <c r="M89" s="63">
        <v>3.9</v>
      </c>
      <c r="N89" s="63">
        <v>19.5</v>
      </c>
      <c r="O89" s="63">
        <v>0</v>
      </c>
      <c r="P89" s="63">
        <v>0.36</v>
      </c>
      <c r="Q89" s="63">
        <v>0</v>
      </c>
      <c r="R89" s="63">
        <v>3.3000000000000002E-2</v>
      </c>
      <c r="S89" s="63">
        <v>8.9999999999999993E-3</v>
      </c>
      <c r="T89" s="63">
        <v>0</v>
      </c>
      <c r="U89" s="63">
        <v>0</v>
      </c>
    </row>
    <row r="90" spans="1:21" ht="15" customHeight="1" x14ac:dyDescent="0.25">
      <c r="A90" s="101"/>
      <c r="B90" s="9" t="s">
        <v>189</v>
      </c>
      <c r="C90" s="12">
        <v>200</v>
      </c>
      <c r="D90" s="16">
        <v>0.2</v>
      </c>
      <c r="E90" s="16">
        <v>5.0999999999999997E-2</v>
      </c>
      <c r="F90" s="16">
        <v>10.049000000000001</v>
      </c>
      <c r="G90" s="16">
        <v>41.417999999999999</v>
      </c>
      <c r="H90" s="51" t="s">
        <v>95</v>
      </c>
      <c r="I90" s="63">
        <v>0</v>
      </c>
      <c r="J90" s="63">
        <v>0</v>
      </c>
      <c r="K90" s="63">
        <v>25.1</v>
      </c>
      <c r="L90" s="63">
        <v>5.25</v>
      </c>
      <c r="M90" s="63">
        <v>4.4000000000000004</v>
      </c>
      <c r="N90" s="63">
        <v>8.24</v>
      </c>
      <c r="O90" s="63">
        <v>0</v>
      </c>
      <c r="P90" s="63">
        <v>0.85</v>
      </c>
      <c r="Q90" s="63">
        <v>0.5</v>
      </c>
      <c r="R90" s="63">
        <v>7.000000000000001E-4</v>
      </c>
      <c r="S90" s="63">
        <v>0.01</v>
      </c>
      <c r="T90" s="63">
        <v>0</v>
      </c>
      <c r="U90" s="63">
        <v>0.1</v>
      </c>
    </row>
    <row r="91" spans="1:21" ht="15" customHeight="1" x14ac:dyDescent="0.25">
      <c r="A91" s="112" t="s">
        <v>17</v>
      </c>
      <c r="B91" s="113"/>
      <c r="C91" s="39">
        <f>C88+C89+C90</f>
        <v>350</v>
      </c>
      <c r="D91" s="38">
        <f>SUM(D88:D90)</f>
        <v>4.95</v>
      </c>
      <c r="E91" s="38">
        <f t="shared" ref="E91:G91" si="16">SUM(E88:E90)</f>
        <v>6.6210000000000004</v>
      </c>
      <c r="F91" s="38">
        <f t="shared" si="16"/>
        <v>70.569000000000003</v>
      </c>
      <c r="G91" s="38">
        <f t="shared" si="16"/>
        <v>361.37799999999999</v>
      </c>
      <c r="H91" s="51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</row>
    <row r="92" spans="1:21" ht="15" customHeight="1" x14ac:dyDescent="0.25">
      <c r="A92" s="101" t="s">
        <v>3</v>
      </c>
      <c r="B92" s="9" t="s">
        <v>192</v>
      </c>
      <c r="C92" s="12">
        <v>80</v>
      </c>
      <c r="D92" s="19">
        <v>0.96</v>
      </c>
      <c r="E92" s="19">
        <v>4.08</v>
      </c>
      <c r="F92" s="19">
        <v>4.4000000000000004</v>
      </c>
      <c r="G92" s="17">
        <v>58.4</v>
      </c>
      <c r="H92" s="51" t="s">
        <v>102</v>
      </c>
      <c r="I92" s="63">
        <v>5.54</v>
      </c>
      <c r="J92" s="63">
        <v>3.9984000000000002</v>
      </c>
      <c r="K92" s="63">
        <v>217.92199999999997</v>
      </c>
      <c r="L92" s="63">
        <v>29.896000000000001</v>
      </c>
      <c r="M92" s="63">
        <v>15.715999999999999</v>
      </c>
      <c r="N92" s="63">
        <v>26.086000000000002</v>
      </c>
      <c r="O92" s="63">
        <v>5.68</v>
      </c>
      <c r="P92" s="63">
        <v>0.77300000000000013</v>
      </c>
      <c r="Q92" s="63">
        <v>1.3440000000000001</v>
      </c>
      <c r="R92" s="63">
        <v>2.9520000000000001E-2</v>
      </c>
      <c r="S92" s="63">
        <v>4.7599999999999996E-2</v>
      </c>
      <c r="T92" s="63">
        <v>0.18400000000000002</v>
      </c>
      <c r="U92" s="63">
        <v>29.48</v>
      </c>
    </row>
    <row r="93" spans="1:21" ht="22.5" customHeight="1" x14ac:dyDescent="0.25">
      <c r="A93" s="101"/>
      <c r="B93" s="9" t="s">
        <v>194</v>
      </c>
      <c r="C93" s="12">
        <v>100</v>
      </c>
      <c r="D93" s="19">
        <v>5.0133333333332999</v>
      </c>
      <c r="E93" s="19">
        <v>4.18</v>
      </c>
      <c r="F93" s="19">
        <v>10.84</v>
      </c>
      <c r="G93" s="17">
        <v>101.02666666666666</v>
      </c>
      <c r="H93" s="51" t="s">
        <v>193</v>
      </c>
      <c r="I93" s="63">
        <v>165.15</v>
      </c>
      <c r="J93" s="63">
        <v>21.755000000000003</v>
      </c>
      <c r="K93" s="63">
        <v>409.82499999999999</v>
      </c>
      <c r="L93" s="63">
        <v>71.150000000000006</v>
      </c>
      <c r="M93" s="63">
        <v>51.3</v>
      </c>
      <c r="N93" s="63">
        <v>266.44166666666666</v>
      </c>
      <c r="O93" s="63">
        <v>590.26566666666668</v>
      </c>
      <c r="P93" s="63">
        <v>1.4108333333333334</v>
      </c>
      <c r="Q93" s="63">
        <v>81.166666666666671</v>
      </c>
      <c r="R93" s="63">
        <v>0.12225</v>
      </c>
      <c r="S93" s="63">
        <v>0.23383333333333337</v>
      </c>
      <c r="T93" s="63">
        <v>7.5</v>
      </c>
      <c r="U93" s="63">
        <v>0.625</v>
      </c>
    </row>
    <row r="94" spans="1:21" ht="24" customHeight="1" x14ac:dyDescent="0.25">
      <c r="A94" s="101"/>
      <c r="B94" s="9" t="s">
        <v>155</v>
      </c>
      <c r="C94" s="12">
        <v>180</v>
      </c>
      <c r="D94" s="13">
        <v>3.4559999999999995</v>
      </c>
      <c r="E94" s="13">
        <v>6.3720000000000008</v>
      </c>
      <c r="F94" s="13">
        <v>26.802000000000003</v>
      </c>
      <c r="G94" s="13">
        <v>178.41600000000003</v>
      </c>
      <c r="H94" s="51" t="s">
        <v>114</v>
      </c>
      <c r="I94" s="63">
        <v>27</v>
      </c>
      <c r="J94" s="63">
        <v>0.57240000000000002</v>
      </c>
      <c r="K94" s="63">
        <v>1025.1809999999998</v>
      </c>
      <c r="L94" s="63">
        <v>23.471999999999998</v>
      </c>
      <c r="M94" s="63">
        <v>41.643000000000001</v>
      </c>
      <c r="N94" s="63">
        <v>107.77500000000001</v>
      </c>
      <c r="O94" s="63">
        <v>54.251999999999995</v>
      </c>
      <c r="P94" s="63">
        <v>1.6640999999999999</v>
      </c>
      <c r="Q94" s="63">
        <v>45.9</v>
      </c>
      <c r="R94" s="63">
        <v>0.21689999999999998</v>
      </c>
      <c r="S94" s="63">
        <v>0.1368</v>
      </c>
      <c r="T94" s="63">
        <v>0.11700000000000001</v>
      </c>
      <c r="U94" s="63">
        <v>36</v>
      </c>
    </row>
    <row r="95" spans="1:21" ht="15" customHeight="1" x14ac:dyDescent="0.25">
      <c r="A95" s="101"/>
      <c r="B95" s="5" t="s">
        <v>6</v>
      </c>
      <c r="C95" s="12">
        <v>200</v>
      </c>
      <c r="D95" s="13">
        <v>1</v>
      </c>
      <c r="E95" s="13">
        <v>0.2</v>
      </c>
      <c r="F95" s="13">
        <v>20.2</v>
      </c>
      <c r="G95" s="13">
        <v>86.6</v>
      </c>
      <c r="H95" s="51" t="s">
        <v>84</v>
      </c>
      <c r="I95" s="63">
        <v>2</v>
      </c>
      <c r="J95" s="63">
        <v>0</v>
      </c>
      <c r="K95" s="63">
        <v>240</v>
      </c>
      <c r="L95" s="63">
        <v>14</v>
      </c>
      <c r="M95" s="63">
        <v>8</v>
      </c>
      <c r="N95" s="63">
        <v>14</v>
      </c>
      <c r="O95" s="63">
        <v>0</v>
      </c>
      <c r="P95" s="63">
        <v>2.8</v>
      </c>
      <c r="Q95" s="63">
        <v>0</v>
      </c>
      <c r="R95" s="63">
        <v>0.02</v>
      </c>
      <c r="S95" s="63">
        <v>0.02</v>
      </c>
      <c r="T95" s="63">
        <v>0</v>
      </c>
      <c r="U95" s="63">
        <v>4</v>
      </c>
    </row>
    <row r="96" spans="1:21" ht="15" customHeight="1" x14ac:dyDescent="0.25">
      <c r="A96" s="101"/>
      <c r="B96" s="9" t="s">
        <v>4</v>
      </c>
      <c r="C96" s="12">
        <v>30</v>
      </c>
      <c r="D96" s="13">
        <f>8*C96/100</f>
        <v>2.4</v>
      </c>
      <c r="E96" s="13">
        <f>1.5*C96/100</f>
        <v>0.45</v>
      </c>
      <c r="F96" s="13">
        <f>40.1*C96/100</f>
        <v>12.03</v>
      </c>
      <c r="G96" s="13">
        <f>206*C96/100</f>
        <v>61.8</v>
      </c>
      <c r="H96" s="51" t="s">
        <v>87</v>
      </c>
      <c r="I96" s="63">
        <v>0</v>
      </c>
      <c r="J96" s="63">
        <v>9.27</v>
      </c>
      <c r="K96" s="63">
        <v>73.5</v>
      </c>
      <c r="L96" s="63">
        <v>10.5</v>
      </c>
      <c r="M96" s="63">
        <v>14.1</v>
      </c>
      <c r="N96" s="63">
        <v>47.4</v>
      </c>
      <c r="O96" s="63">
        <v>0</v>
      </c>
      <c r="P96" s="63">
        <v>1.17</v>
      </c>
      <c r="Q96" s="63">
        <v>0</v>
      </c>
      <c r="R96" s="63">
        <v>5.3999999999999992E-2</v>
      </c>
      <c r="S96" s="63">
        <v>2.4E-2</v>
      </c>
      <c r="T96" s="63">
        <v>0</v>
      </c>
      <c r="U96" s="63">
        <v>0</v>
      </c>
    </row>
    <row r="97" spans="1:21" ht="15" customHeight="1" x14ac:dyDescent="0.25">
      <c r="A97" s="102" t="s">
        <v>18</v>
      </c>
      <c r="B97" s="102"/>
      <c r="C97" s="40">
        <f>C92+C93+C94+C95+C96</f>
        <v>590</v>
      </c>
      <c r="D97" s="41">
        <f>SUM(D92:D96)</f>
        <v>12.829333333333301</v>
      </c>
      <c r="E97" s="41">
        <f t="shared" ref="E97:G97" si="17">SUM(E92:E96)</f>
        <v>15.282</v>
      </c>
      <c r="F97" s="41">
        <f t="shared" si="17"/>
        <v>74.272000000000006</v>
      </c>
      <c r="G97" s="41">
        <f t="shared" si="17"/>
        <v>486.24266666666671</v>
      </c>
      <c r="H97" s="51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</row>
    <row r="98" spans="1:21" ht="24" customHeight="1" x14ac:dyDescent="0.25">
      <c r="A98" s="101" t="s">
        <v>19</v>
      </c>
      <c r="B98" s="8" t="s">
        <v>156</v>
      </c>
      <c r="C98" s="18">
        <v>180</v>
      </c>
      <c r="D98" s="15">
        <v>5.22</v>
      </c>
      <c r="E98" s="15">
        <v>4.5</v>
      </c>
      <c r="F98" s="15">
        <v>7.2</v>
      </c>
      <c r="G98" s="15">
        <v>90.18</v>
      </c>
      <c r="H98" s="51" t="s">
        <v>86</v>
      </c>
      <c r="I98" s="63">
        <v>16.2</v>
      </c>
      <c r="J98" s="63">
        <v>3.6</v>
      </c>
      <c r="K98" s="63">
        <v>262.8</v>
      </c>
      <c r="L98" s="63">
        <v>216</v>
      </c>
      <c r="M98" s="63">
        <v>25.2</v>
      </c>
      <c r="N98" s="63">
        <v>162</v>
      </c>
      <c r="O98" s="63">
        <v>36</v>
      </c>
      <c r="P98" s="63">
        <v>0.18</v>
      </c>
      <c r="Q98" s="63">
        <v>39.6</v>
      </c>
      <c r="R98" s="63">
        <v>7.2000000000000008E-2</v>
      </c>
      <c r="S98" s="63">
        <v>0.30599999999999999</v>
      </c>
      <c r="T98" s="63">
        <v>0</v>
      </c>
      <c r="U98" s="63">
        <v>1.2599999999999998</v>
      </c>
    </row>
    <row r="99" spans="1:21" ht="15" customHeight="1" x14ac:dyDescent="0.25">
      <c r="A99" s="101"/>
      <c r="B99" s="6" t="s">
        <v>7</v>
      </c>
      <c r="C99" s="12">
        <v>20</v>
      </c>
      <c r="D99" s="13">
        <v>0.9</v>
      </c>
      <c r="E99" s="13">
        <v>0.34799999999999998</v>
      </c>
      <c r="F99" s="13">
        <v>6.1679999999999993</v>
      </c>
      <c r="G99" s="15">
        <v>31.32</v>
      </c>
      <c r="H99" s="51" t="s">
        <v>89</v>
      </c>
      <c r="I99" s="63">
        <v>0</v>
      </c>
      <c r="J99" s="63">
        <v>0</v>
      </c>
      <c r="K99" s="63">
        <v>18.399999999999999</v>
      </c>
      <c r="L99" s="63">
        <v>3.8</v>
      </c>
      <c r="M99" s="63">
        <v>2.6</v>
      </c>
      <c r="N99" s="63">
        <v>13</v>
      </c>
      <c r="O99" s="63">
        <v>0</v>
      </c>
      <c r="P99" s="63">
        <v>0.24</v>
      </c>
      <c r="Q99" s="63">
        <v>0</v>
      </c>
      <c r="R99" s="63">
        <v>2.2000000000000002E-2</v>
      </c>
      <c r="S99" s="63">
        <v>6.0000000000000001E-3</v>
      </c>
      <c r="T99" s="63">
        <v>0</v>
      </c>
      <c r="U99" s="63">
        <v>0</v>
      </c>
    </row>
    <row r="100" spans="1:21" ht="15" customHeight="1" x14ac:dyDescent="0.25">
      <c r="A100" s="102" t="s">
        <v>22</v>
      </c>
      <c r="B100" s="102"/>
      <c r="C100" s="40">
        <f>C98+C99</f>
        <v>200</v>
      </c>
      <c r="D100" s="41">
        <f>SUM(D98:D99)</f>
        <v>6.12</v>
      </c>
      <c r="E100" s="41">
        <f t="shared" ref="E100:G100" si="18">SUM(E98:E99)</f>
        <v>4.8479999999999999</v>
      </c>
      <c r="F100" s="41">
        <f t="shared" si="18"/>
        <v>13.367999999999999</v>
      </c>
      <c r="G100" s="41">
        <f t="shared" si="18"/>
        <v>121.5</v>
      </c>
      <c r="H100" s="51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</row>
    <row r="101" spans="1:21" ht="15" customHeight="1" x14ac:dyDescent="0.25">
      <c r="A101" s="103" t="s">
        <v>26</v>
      </c>
      <c r="B101" s="103"/>
      <c r="C101" s="21"/>
      <c r="D101" s="26">
        <f>D79+D87+D91+D97+D100</f>
        <v>81.698333333333309</v>
      </c>
      <c r="E101" s="26">
        <f t="shared" ref="E101:G101" si="19">E79+E87+E91+E97+E100</f>
        <v>90.023666666666657</v>
      </c>
      <c r="F101" s="26">
        <f t="shared" si="19"/>
        <v>336.53300000000002</v>
      </c>
      <c r="G101" s="22">
        <f t="shared" si="19"/>
        <v>2482.6959999999999</v>
      </c>
      <c r="H101" s="55"/>
      <c r="I101" s="66">
        <f>SUM(I73:I100)</f>
        <v>347.44184999999999</v>
      </c>
      <c r="J101" s="66">
        <f t="shared" ref="J101:U101" si="20">SUM(J73:J100)</f>
        <v>80.430011666666672</v>
      </c>
      <c r="K101" s="66">
        <f t="shared" si="20"/>
        <v>4946.5746666666655</v>
      </c>
      <c r="L101" s="66">
        <f t="shared" si="20"/>
        <v>1113.8968833333331</v>
      </c>
      <c r="M101" s="66">
        <f t="shared" si="20"/>
        <v>383.34707333333341</v>
      </c>
      <c r="N101" s="66">
        <f t="shared" si="20"/>
        <v>1699.4975400000003</v>
      </c>
      <c r="O101" s="66">
        <f t="shared" si="20"/>
        <v>1038.6158187999999</v>
      </c>
      <c r="P101" s="66">
        <f t="shared" si="20"/>
        <v>21.413594999999997</v>
      </c>
      <c r="Q101" s="66">
        <f t="shared" si="20"/>
        <v>869.32786666666675</v>
      </c>
      <c r="R101" s="66">
        <f t="shared" si="20"/>
        <v>1.3575492333333337</v>
      </c>
      <c r="S101" s="66">
        <f t="shared" si="20"/>
        <v>1.8568068000000002</v>
      </c>
      <c r="T101" s="66">
        <f t="shared" si="20"/>
        <v>14.890654000000001</v>
      </c>
      <c r="U101" s="66">
        <f t="shared" si="20"/>
        <v>223.33979999999997</v>
      </c>
    </row>
    <row r="102" spans="1:21" ht="15" customHeight="1" x14ac:dyDescent="0.25">
      <c r="A102" s="108" t="s">
        <v>27</v>
      </c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10"/>
    </row>
    <row r="103" spans="1:21" ht="26.25" customHeight="1" x14ac:dyDescent="0.25">
      <c r="A103" s="101" t="s">
        <v>0</v>
      </c>
      <c r="B103" s="9" t="s">
        <v>196</v>
      </c>
      <c r="C103" s="12">
        <v>200</v>
      </c>
      <c r="D103" s="13">
        <v>5.851</v>
      </c>
      <c r="E103" s="13">
        <v>9.02</v>
      </c>
      <c r="F103" s="13">
        <v>22.309999999999995</v>
      </c>
      <c r="G103" s="13">
        <v>193.89</v>
      </c>
      <c r="H103" s="51" t="s">
        <v>195</v>
      </c>
      <c r="I103" s="63">
        <v>17.3413</v>
      </c>
      <c r="J103" s="63">
        <v>4.0577000000000005</v>
      </c>
      <c r="K103" s="63">
        <v>279.02819999999997</v>
      </c>
      <c r="L103" s="63">
        <v>125.13240000000002</v>
      </c>
      <c r="M103" s="63">
        <v>85.633599999999987</v>
      </c>
      <c r="N103" s="63">
        <v>196.363</v>
      </c>
      <c r="O103" s="63">
        <v>27.582999999999998</v>
      </c>
      <c r="P103" s="63">
        <v>2.5561199999999999</v>
      </c>
      <c r="Q103" s="63">
        <v>66.622</v>
      </c>
      <c r="R103" s="63">
        <v>0.19423000000000001</v>
      </c>
      <c r="S103" s="63">
        <v>0.22670000000000001</v>
      </c>
      <c r="T103" s="63">
        <v>0.1585</v>
      </c>
      <c r="U103" s="63">
        <v>1.2350000000000001</v>
      </c>
    </row>
    <row r="104" spans="1:21" ht="15" customHeight="1" x14ac:dyDescent="0.25">
      <c r="A104" s="101"/>
      <c r="B104" s="6" t="s">
        <v>7</v>
      </c>
      <c r="C104" s="12">
        <v>50</v>
      </c>
      <c r="D104" s="13">
        <f>7.5*C104/100</f>
        <v>3.75</v>
      </c>
      <c r="E104" s="13">
        <f>2.9*C104/100</f>
        <v>1.45</v>
      </c>
      <c r="F104" s="13">
        <f>51.4*C104/100</f>
        <v>25.7</v>
      </c>
      <c r="G104" s="15">
        <f>261*C104/100</f>
        <v>130.5</v>
      </c>
      <c r="H104" s="51" t="s">
        <v>89</v>
      </c>
      <c r="I104" s="63">
        <v>0</v>
      </c>
      <c r="J104" s="63">
        <v>0</v>
      </c>
      <c r="K104" s="63">
        <v>46</v>
      </c>
      <c r="L104" s="63">
        <v>9.5</v>
      </c>
      <c r="M104" s="63">
        <v>6.5</v>
      </c>
      <c r="N104" s="63">
        <v>32.5</v>
      </c>
      <c r="O104" s="63">
        <v>0</v>
      </c>
      <c r="P104" s="63">
        <v>0.6</v>
      </c>
      <c r="Q104" s="63">
        <v>0</v>
      </c>
      <c r="R104" s="63">
        <v>5.5E-2</v>
      </c>
      <c r="S104" s="63">
        <v>1.4999999999999999E-2</v>
      </c>
      <c r="T104" s="63">
        <v>0</v>
      </c>
      <c r="U104" s="63">
        <v>0</v>
      </c>
    </row>
    <row r="105" spans="1:21" ht="27" customHeight="1" x14ac:dyDescent="0.25">
      <c r="A105" s="101"/>
      <c r="B105" s="9" t="s">
        <v>142</v>
      </c>
      <c r="C105" s="14" t="s">
        <v>141</v>
      </c>
      <c r="D105" s="15">
        <v>0.08</v>
      </c>
      <c r="E105" s="15">
        <v>7.25</v>
      </c>
      <c r="F105" s="15">
        <v>0.13</v>
      </c>
      <c r="G105" s="15">
        <v>66.099999999999994</v>
      </c>
      <c r="H105" s="51" t="s">
        <v>143</v>
      </c>
      <c r="I105" s="63">
        <v>0</v>
      </c>
      <c r="J105" s="63">
        <v>0.1</v>
      </c>
      <c r="K105" s="63">
        <v>3</v>
      </c>
      <c r="L105" s="63">
        <v>2.4</v>
      </c>
      <c r="M105" s="63">
        <v>0.05</v>
      </c>
      <c r="N105" s="63">
        <v>3</v>
      </c>
      <c r="O105" s="63">
        <v>0.28000000000000003</v>
      </c>
      <c r="P105" s="63">
        <v>0.02</v>
      </c>
      <c r="Q105" s="63">
        <v>45</v>
      </c>
      <c r="R105" s="63">
        <v>1E-3</v>
      </c>
      <c r="S105" s="63">
        <v>1.2E-2</v>
      </c>
      <c r="T105" s="63">
        <v>0.13</v>
      </c>
      <c r="U105" s="63">
        <v>0</v>
      </c>
    </row>
    <row r="106" spans="1:21" ht="26.25" customHeight="1" x14ac:dyDescent="0.25">
      <c r="A106" s="101"/>
      <c r="B106" s="9" t="s">
        <v>181</v>
      </c>
      <c r="C106" s="12">
        <v>30</v>
      </c>
      <c r="D106" s="13">
        <v>6.96</v>
      </c>
      <c r="E106" s="13">
        <v>8.85</v>
      </c>
      <c r="F106" s="13">
        <v>0</v>
      </c>
      <c r="G106" s="15">
        <v>109.2</v>
      </c>
      <c r="H106" s="51" t="s">
        <v>180</v>
      </c>
      <c r="I106" s="63">
        <v>0</v>
      </c>
      <c r="J106" s="63">
        <v>4.3499999999999996</v>
      </c>
      <c r="K106" s="63">
        <v>26.4</v>
      </c>
      <c r="L106" s="63">
        <v>264</v>
      </c>
      <c r="M106" s="63">
        <v>10.5</v>
      </c>
      <c r="N106" s="63">
        <v>150</v>
      </c>
      <c r="O106" s="63">
        <v>0</v>
      </c>
      <c r="P106" s="63">
        <v>0.3</v>
      </c>
      <c r="Q106" s="63">
        <v>86.4</v>
      </c>
      <c r="R106" s="63">
        <v>1.2E-2</v>
      </c>
      <c r="S106" s="63">
        <v>0.09</v>
      </c>
      <c r="T106" s="63">
        <v>0.28799999999999998</v>
      </c>
      <c r="U106" s="63">
        <v>0.21</v>
      </c>
    </row>
    <row r="107" spans="1:21" ht="15" customHeight="1" x14ac:dyDescent="0.25">
      <c r="A107" s="101"/>
      <c r="B107" s="9" t="s">
        <v>144</v>
      </c>
      <c r="C107" s="14" t="s">
        <v>70</v>
      </c>
      <c r="D107" s="15">
        <v>1.9725000000000001</v>
      </c>
      <c r="E107" s="15">
        <v>1.4750000000000001</v>
      </c>
      <c r="F107" s="15">
        <v>12.42</v>
      </c>
      <c r="G107" s="15">
        <v>71.215000000000003</v>
      </c>
      <c r="H107" s="51" t="s">
        <v>73</v>
      </c>
      <c r="I107" s="63">
        <v>4.5</v>
      </c>
      <c r="J107" s="63">
        <v>1</v>
      </c>
      <c r="K107" s="63">
        <v>111.02499999999999</v>
      </c>
      <c r="L107" s="63">
        <v>63.5</v>
      </c>
      <c r="M107" s="63">
        <v>17.625</v>
      </c>
      <c r="N107" s="63">
        <v>61.375</v>
      </c>
      <c r="O107" s="63">
        <v>16.125</v>
      </c>
      <c r="P107" s="63">
        <v>0.63000000000000012</v>
      </c>
      <c r="Q107" s="63">
        <v>11.074999999999999</v>
      </c>
      <c r="R107" s="63">
        <v>2.2499999999999999E-2</v>
      </c>
      <c r="S107" s="63">
        <v>0.08</v>
      </c>
      <c r="T107" s="63">
        <v>1.4999999999999999E-2</v>
      </c>
      <c r="U107" s="63">
        <v>0.65</v>
      </c>
    </row>
    <row r="108" spans="1:21" ht="15" customHeight="1" x14ac:dyDescent="0.25">
      <c r="A108" s="101"/>
      <c r="B108" s="5" t="s">
        <v>145</v>
      </c>
      <c r="C108" s="12">
        <v>185</v>
      </c>
      <c r="D108" s="13">
        <v>0.4</v>
      </c>
      <c r="E108" s="13">
        <v>0.4</v>
      </c>
      <c r="F108" s="13">
        <v>9.8000000000000007</v>
      </c>
      <c r="G108" s="13">
        <v>44.4</v>
      </c>
      <c r="H108" s="51" t="s">
        <v>72</v>
      </c>
      <c r="I108" s="63">
        <v>0</v>
      </c>
      <c r="J108" s="63">
        <v>0</v>
      </c>
      <c r="K108" s="63">
        <v>278</v>
      </c>
      <c r="L108" s="63">
        <v>16</v>
      </c>
      <c r="M108" s="63">
        <v>9</v>
      </c>
      <c r="N108" s="63">
        <v>11</v>
      </c>
      <c r="O108" s="63">
        <v>0</v>
      </c>
      <c r="P108" s="63">
        <v>2.2000000000000002</v>
      </c>
      <c r="Q108" s="63">
        <v>0</v>
      </c>
      <c r="R108" s="63">
        <v>0.03</v>
      </c>
      <c r="S108" s="63">
        <v>0.02</v>
      </c>
      <c r="T108" s="63">
        <v>0</v>
      </c>
      <c r="U108" s="63">
        <v>10</v>
      </c>
    </row>
    <row r="109" spans="1:21" ht="15" customHeight="1" x14ac:dyDescent="0.25">
      <c r="A109" s="123" t="s">
        <v>15</v>
      </c>
      <c r="B109" s="123"/>
      <c r="C109" s="37">
        <f>C103+C104+C105+C106+C107+C108</f>
        <v>675</v>
      </c>
      <c r="D109" s="38">
        <f>SUM(D103:D108)</f>
        <v>19.013499999999997</v>
      </c>
      <c r="E109" s="38">
        <f t="shared" ref="E109:G109" si="21">SUM(E103:E108)</f>
        <v>28.445</v>
      </c>
      <c r="F109" s="38">
        <f t="shared" si="21"/>
        <v>70.36</v>
      </c>
      <c r="G109" s="38">
        <f t="shared" si="21"/>
        <v>615.30499999999995</v>
      </c>
      <c r="H109" s="51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</row>
    <row r="110" spans="1:21" ht="23.25" customHeight="1" x14ac:dyDescent="0.25">
      <c r="A110" s="101" t="s">
        <v>1</v>
      </c>
      <c r="B110" s="9" t="s">
        <v>199</v>
      </c>
      <c r="C110" s="12">
        <v>80</v>
      </c>
      <c r="D110" s="19">
        <v>1.04</v>
      </c>
      <c r="E110" s="19">
        <v>4.88</v>
      </c>
      <c r="F110" s="19">
        <v>4.96</v>
      </c>
      <c r="G110" s="17">
        <v>67.2</v>
      </c>
      <c r="H110" s="51" t="s">
        <v>198</v>
      </c>
      <c r="I110" s="63">
        <v>5.39</v>
      </c>
      <c r="J110" s="63">
        <v>0.41216000000000003</v>
      </c>
      <c r="K110" s="63">
        <v>194.95440000000002</v>
      </c>
      <c r="L110" s="63">
        <v>25.925599999999996</v>
      </c>
      <c r="M110" s="63">
        <v>15.473599999999999</v>
      </c>
      <c r="N110" s="63">
        <v>29.734400000000001</v>
      </c>
      <c r="O110" s="63">
        <v>16.16</v>
      </c>
      <c r="P110" s="63">
        <v>0.93232000000000004</v>
      </c>
      <c r="Q110" s="63">
        <v>2.0775999999999999</v>
      </c>
      <c r="R110" s="63">
        <v>1.5376000000000001E-2</v>
      </c>
      <c r="S110" s="63">
        <v>2.7151999999999999E-2</v>
      </c>
      <c r="T110" s="63">
        <v>0</v>
      </c>
      <c r="U110" s="63">
        <v>6.7879999999999994</v>
      </c>
    </row>
    <row r="111" spans="1:21" ht="23.25" customHeight="1" x14ac:dyDescent="0.25">
      <c r="A111" s="101"/>
      <c r="B111" s="9" t="s">
        <v>201</v>
      </c>
      <c r="C111" s="12">
        <v>220</v>
      </c>
      <c r="D111" s="13">
        <v>14.988800000000001</v>
      </c>
      <c r="E111" s="13">
        <v>11.329599999999999</v>
      </c>
      <c r="F111" s="13">
        <v>15.795200000000001</v>
      </c>
      <c r="G111" s="13">
        <v>223.8664</v>
      </c>
      <c r="H111" s="51" t="s">
        <v>121</v>
      </c>
      <c r="I111" s="63">
        <v>29.516000000000002</v>
      </c>
      <c r="J111" s="63">
        <v>0.47799999999999998</v>
      </c>
      <c r="K111" s="63">
        <v>571.03599999999994</v>
      </c>
      <c r="L111" s="63">
        <v>37.488</v>
      </c>
      <c r="M111" s="63">
        <v>41.195999999999998</v>
      </c>
      <c r="N111" s="63">
        <v>170.38</v>
      </c>
      <c r="O111" s="63">
        <v>103.232</v>
      </c>
      <c r="P111" s="63">
        <v>2.4972000000000003</v>
      </c>
      <c r="Q111" s="63">
        <v>203.34</v>
      </c>
      <c r="R111" s="63">
        <v>0.26612000000000002</v>
      </c>
      <c r="S111" s="63">
        <v>0.16399999999999998</v>
      </c>
      <c r="T111" s="63">
        <v>5.2000000000000005E-2</v>
      </c>
      <c r="U111" s="63">
        <v>11.488</v>
      </c>
    </row>
    <row r="112" spans="1:21" ht="15" customHeight="1" x14ac:dyDescent="0.25">
      <c r="A112" s="101"/>
      <c r="B112" s="9" t="s">
        <v>140</v>
      </c>
      <c r="C112" s="14" t="s">
        <v>139</v>
      </c>
      <c r="D112" s="15">
        <v>4.7699999999999996</v>
      </c>
      <c r="E112" s="15">
        <v>4.05</v>
      </c>
      <c r="F112" s="15">
        <v>0.25</v>
      </c>
      <c r="G112" s="15">
        <v>56.55</v>
      </c>
      <c r="H112" s="51" t="s">
        <v>74</v>
      </c>
      <c r="I112" s="63">
        <v>8</v>
      </c>
      <c r="J112" s="63">
        <v>12.28</v>
      </c>
      <c r="K112" s="63">
        <v>56</v>
      </c>
      <c r="L112" s="63">
        <v>22</v>
      </c>
      <c r="M112" s="63">
        <v>4.8</v>
      </c>
      <c r="N112" s="63">
        <v>76.8</v>
      </c>
      <c r="O112" s="63">
        <v>22</v>
      </c>
      <c r="P112" s="63">
        <v>1</v>
      </c>
      <c r="Q112" s="63">
        <v>104</v>
      </c>
      <c r="R112" s="63">
        <v>2.8000000000000004E-2</v>
      </c>
      <c r="S112" s="63">
        <v>0.17600000000000002</v>
      </c>
      <c r="T112" s="63">
        <v>0.88</v>
      </c>
      <c r="U112" s="63">
        <v>0</v>
      </c>
    </row>
    <row r="113" spans="1:21" ht="15" customHeight="1" x14ac:dyDescent="0.25">
      <c r="A113" s="101"/>
      <c r="B113" s="9" t="s">
        <v>200</v>
      </c>
      <c r="C113" s="18">
        <v>200</v>
      </c>
      <c r="D113" s="15">
        <v>8.01</v>
      </c>
      <c r="E113" s="15">
        <v>10.61</v>
      </c>
      <c r="F113" s="15">
        <v>32.18</v>
      </c>
      <c r="G113" s="15">
        <v>256.22000000000003</v>
      </c>
      <c r="H113" s="51" t="s">
        <v>85</v>
      </c>
      <c r="I113" s="63">
        <v>28.01</v>
      </c>
      <c r="J113" s="63">
        <v>7.0973333333333342</v>
      </c>
      <c r="K113" s="63">
        <v>447.64400000000006</v>
      </c>
      <c r="L113" s="63">
        <v>23.813333333333333</v>
      </c>
      <c r="M113" s="63">
        <v>57.166666666666664</v>
      </c>
      <c r="N113" s="63">
        <v>257.41733333333332</v>
      </c>
      <c r="O113" s="63">
        <v>98.490666666666655</v>
      </c>
      <c r="P113" s="63">
        <v>1.8652000000000002</v>
      </c>
      <c r="Q113" s="63">
        <v>251.33333333333334</v>
      </c>
      <c r="R113" s="63">
        <v>0.11514666666666667</v>
      </c>
      <c r="S113" s="63">
        <v>0.21141333333333334</v>
      </c>
      <c r="T113" s="63">
        <v>8.4</v>
      </c>
      <c r="U113" s="63">
        <v>2.4</v>
      </c>
    </row>
    <row r="114" spans="1:21" ht="24.75" customHeight="1" x14ac:dyDescent="0.25">
      <c r="A114" s="101"/>
      <c r="B114" s="5" t="s">
        <v>197</v>
      </c>
      <c r="C114" s="12">
        <v>200</v>
      </c>
      <c r="D114" s="13">
        <v>0.62</v>
      </c>
      <c r="E114" s="13">
        <v>0.05</v>
      </c>
      <c r="F114" s="13">
        <v>22.692</v>
      </c>
      <c r="G114" s="13">
        <v>93.736999999999995</v>
      </c>
      <c r="H114" s="51" t="s">
        <v>115</v>
      </c>
      <c r="I114" s="63">
        <v>0</v>
      </c>
      <c r="J114" s="63">
        <v>0.12</v>
      </c>
      <c r="K114" s="63">
        <v>149.10000000000002</v>
      </c>
      <c r="L114" s="63">
        <v>12.700000000000001</v>
      </c>
      <c r="M114" s="63">
        <v>7.2</v>
      </c>
      <c r="N114" s="63">
        <v>19.600000000000001</v>
      </c>
      <c r="O114" s="63">
        <v>46.78</v>
      </c>
      <c r="P114" s="63">
        <v>0.38800000000000001</v>
      </c>
      <c r="Q114" s="63">
        <v>0</v>
      </c>
      <c r="R114" s="63">
        <v>0.02</v>
      </c>
      <c r="S114" s="63">
        <v>2.4E-2</v>
      </c>
      <c r="T114" s="63">
        <v>0</v>
      </c>
      <c r="U114" s="63">
        <v>0.46</v>
      </c>
    </row>
    <row r="115" spans="1:21" ht="15" customHeight="1" x14ac:dyDescent="0.25">
      <c r="A115" s="101"/>
      <c r="B115" s="9" t="s">
        <v>4</v>
      </c>
      <c r="C115" s="12">
        <v>40</v>
      </c>
      <c r="D115" s="13">
        <f>8*C115/100</f>
        <v>3.2</v>
      </c>
      <c r="E115" s="13">
        <f>1.5*C115/100</f>
        <v>0.6</v>
      </c>
      <c r="F115" s="13">
        <f>40.1*C115/100</f>
        <v>16.04</v>
      </c>
      <c r="G115" s="13">
        <f>206*C115/100</f>
        <v>82.4</v>
      </c>
      <c r="H115" s="51" t="s">
        <v>87</v>
      </c>
      <c r="I115" s="63">
        <v>0</v>
      </c>
      <c r="J115" s="63">
        <v>12.36</v>
      </c>
      <c r="K115" s="63">
        <v>98</v>
      </c>
      <c r="L115" s="63">
        <v>14</v>
      </c>
      <c r="M115" s="63">
        <v>18.8</v>
      </c>
      <c r="N115" s="63">
        <v>63.2</v>
      </c>
      <c r="O115" s="63">
        <v>0</v>
      </c>
      <c r="P115" s="63">
        <v>1.56</v>
      </c>
      <c r="Q115" s="63">
        <v>0</v>
      </c>
      <c r="R115" s="63">
        <v>7.1999999999999995E-2</v>
      </c>
      <c r="S115" s="63">
        <v>3.2000000000000001E-2</v>
      </c>
      <c r="T115" s="63">
        <v>0</v>
      </c>
      <c r="U115" s="63">
        <v>0</v>
      </c>
    </row>
    <row r="116" spans="1:21" ht="15" customHeight="1" x14ac:dyDescent="0.25">
      <c r="A116" s="101"/>
      <c r="B116" s="9" t="s">
        <v>5</v>
      </c>
      <c r="C116" s="12">
        <v>40</v>
      </c>
      <c r="D116" s="13">
        <f>7.6*C116/100</f>
        <v>3.04</v>
      </c>
      <c r="E116" s="13">
        <f>0.8*C116/100</f>
        <v>0.32</v>
      </c>
      <c r="F116" s="13">
        <f>49.2*C116/100</f>
        <v>19.68</v>
      </c>
      <c r="G116" s="15">
        <f>234*C116/100</f>
        <v>93.6</v>
      </c>
      <c r="H116" s="51" t="s">
        <v>88</v>
      </c>
      <c r="I116" s="63">
        <v>1.28</v>
      </c>
      <c r="J116" s="63">
        <v>2.4</v>
      </c>
      <c r="K116" s="63">
        <v>37.200000000000003</v>
      </c>
      <c r="L116" s="63">
        <v>8</v>
      </c>
      <c r="M116" s="63">
        <v>5.6</v>
      </c>
      <c r="N116" s="63">
        <v>26</v>
      </c>
      <c r="O116" s="63">
        <v>5.8</v>
      </c>
      <c r="P116" s="63">
        <v>0.44</v>
      </c>
      <c r="Q116" s="63">
        <v>0</v>
      </c>
      <c r="R116" s="63">
        <v>4.4000000000000004E-2</v>
      </c>
      <c r="S116" s="63">
        <v>1.2E-2</v>
      </c>
      <c r="T116" s="63">
        <v>0</v>
      </c>
      <c r="U116" s="63">
        <v>0</v>
      </c>
    </row>
    <row r="117" spans="1:21" ht="15" customHeight="1" x14ac:dyDescent="0.25">
      <c r="A117" s="102" t="s">
        <v>16</v>
      </c>
      <c r="B117" s="102"/>
      <c r="C117" s="37">
        <f>C110+C111+C112+C113+C114+C115+C116</f>
        <v>820</v>
      </c>
      <c r="D117" s="38">
        <f>SUM(D110:D116)</f>
        <v>35.668799999999997</v>
      </c>
      <c r="E117" s="38">
        <f t="shared" ref="E117:G117" si="22">SUM(E110:E116)</f>
        <v>31.839600000000001</v>
      </c>
      <c r="F117" s="38">
        <f t="shared" si="22"/>
        <v>111.59720000000002</v>
      </c>
      <c r="G117" s="38">
        <f t="shared" si="22"/>
        <v>873.57339999999999</v>
      </c>
      <c r="H117" s="51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</row>
    <row r="118" spans="1:21" ht="15" customHeight="1" x14ac:dyDescent="0.25">
      <c r="A118" s="101" t="s">
        <v>2</v>
      </c>
      <c r="B118" s="9" t="s">
        <v>202</v>
      </c>
      <c r="C118" s="18">
        <v>100</v>
      </c>
      <c r="D118" s="50">
        <v>3.06</v>
      </c>
      <c r="E118" s="49">
        <v>2.96</v>
      </c>
      <c r="F118" s="49">
        <v>37.4</v>
      </c>
      <c r="G118" s="49">
        <v>188.48000000000002</v>
      </c>
      <c r="H118" s="51" t="s">
        <v>203</v>
      </c>
      <c r="I118" s="63">
        <v>11.97</v>
      </c>
      <c r="J118" s="63">
        <v>4.6408333333333331</v>
      </c>
      <c r="K118" s="63">
        <v>129.345</v>
      </c>
      <c r="L118" s="63">
        <v>20.986666666666668</v>
      </c>
      <c r="M118" s="63">
        <v>11.983333333333333</v>
      </c>
      <c r="N118" s="63">
        <v>62.974999999999994</v>
      </c>
      <c r="O118" s="63">
        <v>4.7071333333333332</v>
      </c>
      <c r="P118" s="63">
        <v>1.3300000000000003</v>
      </c>
      <c r="Q118" s="63">
        <v>37.666666666666664</v>
      </c>
      <c r="R118" s="63">
        <v>9.7083333333333341E-2</v>
      </c>
      <c r="S118" s="63">
        <v>6.8866666666666673E-2</v>
      </c>
      <c r="T118" s="63">
        <v>0.19333333333333336</v>
      </c>
      <c r="U118" s="63">
        <v>0.20833333333333334</v>
      </c>
    </row>
    <row r="119" spans="1:21" ht="15" customHeight="1" x14ac:dyDescent="0.25">
      <c r="A119" s="101"/>
      <c r="B119" s="6" t="s">
        <v>7</v>
      </c>
      <c r="C119" s="12">
        <v>35</v>
      </c>
      <c r="D119" s="13">
        <f>7.5*C119/100</f>
        <v>2.625</v>
      </c>
      <c r="E119" s="13">
        <f>2.9*C119/100</f>
        <v>1.0149999999999999</v>
      </c>
      <c r="F119" s="13">
        <f>51.4*C119/100</f>
        <v>17.989999999999998</v>
      </c>
      <c r="G119" s="15">
        <f>261*C119/100</f>
        <v>91.35</v>
      </c>
      <c r="H119" s="51" t="s">
        <v>89</v>
      </c>
      <c r="I119" s="63">
        <v>0</v>
      </c>
      <c r="J119" s="63">
        <v>0</v>
      </c>
      <c r="K119" s="63">
        <v>32.200000000000003</v>
      </c>
      <c r="L119" s="63">
        <v>6.65</v>
      </c>
      <c r="M119" s="63">
        <v>4.55</v>
      </c>
      <c r="N119" s="63">
        <v>22.75</v>
      </c>
      <c r="O119" s="63">
        <v>0</v>
      </c>
      <c r="P119" s="63">
        <v>0.42</v>
      </c>
      <c r="Q119" s="63">
        <v>0</v>
      </c>
      <c r="R119" s="63">
        <v>3.85E-2</v>
      </c>
      <c r="S119" s="63">
        <v>1.0500000000000001E-2</v>
      </c>
      <c r="T119" s="63">
        <v>0</v>
      </c>
      <c r="U119" s="63">
        <v>0</v>
      </c>
    </row>
    <row r="120" spans="1:21" ht="15" customHeight="1" x14ac:dyDescent="0.25">
      <c r="A120" s="101"/>
      <c r="B120" s="8" t="s">
        <v>167</v>
      </c>
      <c r="C120" s="18">
        <v>180</v>
      </c>
      <c r="D120" s="15">
        <v>4.8600000000000003</v>
      </c>
      <c r="E120" s="15">
        <v>3.9600000000000004</v>
      </c>
      <c r="F120" s="15">
        <v>7.9200000000000008</v>
      </c>
      <c r="G120" s="15">
        <v>86.76</v>
      </c>
      <c r="H120" s="51" t="s">
        <v>118</v>
      </c>
      <c r="I120" s="63">
        <v>16.2</v>
      </c>
      <c r="J120" s="63">
        <v>3.6</v>
      </c>
      <c r="K120" s="63">
        <v>262.8</v>
      </c>
      <c r="L120" s="63">
        <v>216</v>
      </c>
      <c r="M120" s="63">
        <v>25.2</v>
      </c>
      <c r="N120" s="63">
        <v>162</v>
      </c>
      <c r="O120" s="63">
        <v>36</v>
      </c>
      <c r="P120" s="63">
        <v>0.18</v>
      </c>
      <c r="Q120" s="63">
        <v>39.6</v>
      </c>
      <c r="R120" s="63">
        <v>7.2000000000000008E-2</v>
      </c>
      <c r="S120" s="63">
        <v>0.27</v>
      </c>
      <c r="T120" s="63">
        <v>5.3999999999999992E-2</v>
      </c>
      <c r="U120" s="63">
        <v>2.34</v>
      </c>
    </row>
    <row r="121" spans="1:21" ht="15" customHeight="1" x14ac:dyDescent="0.25">
      <c r="A121" s="112" t="s">
        <v>17</v>
      </c>
      <c r="B121" s="113"/>
      <c r="C121" s="39">
        <f>C118+C119+C120</f>
        <v>315</v>
      </c>
      <c r="D121" s="38">
        <f>SUM(D118:D120)</f>
        <v>10.545000000000002</v>
      </c>
      <c r="E121" s="38">
        <f t="shared" ref="E121:G121" si="23">SUM(E118:E120)</f>
        <v>7.9350000000000005</v>
      </c>
      <c r="F121" s="38">
        <f t="shared" si="23"/>
        <v>63.31</v>
      </c>
      <c r="G121" s="38">
        <f t="shared" si="23"/>
        <v>366.59000000000003</v>
      </c>
      <c r="H121" s="51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</row>
    <row r="122" spans="1:21" ht="39.75" customHeight="1" x14ac:dyDescent="0.25">
      <c r="A122" s="101" t="s">
        <v>3</v>
      </c>
      <c r="B122" s="9" t="s">
        <v>76</v>
      </c>
      <c r="C122" s="12">
        <v>80</v>
      </c>
      <c r="D122" s="19">
        <v>0.88</v>
      </c>
      <c r="E122" s="19">
        <v>0.16</v>
      </c>
      <c r="F122" s="19">
        <v>3.04</v>
      </c>
      <c r="G122" s="17">
        <v>19.2</v>
      </c>
      <c r="H122" s="51" t="s">
        <v>75</v>
      </c>
      <c r="I122" s="63">
        <v>1.6</v>
      </c>
      <c r="J122" s="63">
        <v>0.32</v>
      </c>
      <c r="K122" s="63">
        <v>232</v>
      </c>
      <c r="L122" s="63">
        <v>11.2</v>
      </c>
      <c r="M122" s="63">
        <v>16</v>
      </c>
      <c r="N122" s="63">
        <v>20.8</v>
      </c>
      <c r="O122" s="63">
        <v>16</v>
      </c>
      <c r="P122" s="63">
        <v>0.72</v>
      </c>
      <c r="Q122" s="63">
        <v>0</v>
      </c>
      <c r="R122" s="63">
        <v>4.8000000000000001E-2</v>
      </c>
      <c r="S122" s="63">
        <v>3.2000000000000001E-2</v>
      </c>
      <c r="T122" s="63">
        <v>0</v>
      </c>
      <c r="U122" s="63">
        <v>20</v>
      </c>
    </row>
    <row r="123" spans="1:21" ht="15" customHeight="1" x14ac:dyDescent="0.25">
      <c r="A123" s="101"/>
      <c r="B123" s="9" t="s">
        <v>204</v>
      </c>
      <c r="C123" s="18">
        <v>100</v>
      </c>
      <c r="D123" s="15">
        <v>6.5457142857142996</v>
      </c>
      <c r="E123" s="15">
        <v>7.1142857142856997</v>
      </c>
      <c r="F123" s="15">
        <v>16.891428571428499</v>
      </c>
      <c r="G123" s="15">
        <v>157.78</v>
      </c>
      <c r="H123" s="51" t="s">
        <v>106</v>
      </c>
      <c r="I123" s="63">
        <v>12.26</v>
      </c>
      <c r="J123" s="63">
        <v>7.1542857142857148</v>
      </c>
      <c r="K123" s="63">
        <v>299.85428571428571</v>
      </c>
      <c r="L123" s="63">
        <v>77.30857142857144</v>
      </c>
      <c r="M123" s="63">
        <v>31.62</v>
      </c>
      <c r="N123" s="63">
        <v>208.61428571428573</v>
      </c>
      <c r="O123" s="63">
        <v>131</v>
      </c>
      <c r="P123" s="63">
        <v>2.1040000000000001</v>
      </c>
      <c r="Q123" s="63">
        <v>44.571428571428569</v>
      </c>
      <c r="R123" s="63">
        <v>0.19128571428571428</v>
      </c>
      <c r="S123" s="63">
        <v>0.24357142857142858</v>
      </c>
      <c r="T123" s="63">
        <v>8.5714285714285719E-3</v>
      </c>
      <c r="U123" s="63">
        <v>0.41714285714285715</v>
      </c>
    </row>
    <row r="124" spans="1:21" ht="15" customHeight="1" x14ac:dyDescent="0.25">
      <c r="A124" s="101"/>
      <c r="B124" s="5" t="s">
        <v>177</v>
      </c>
      <c r="C124" s="18">
        <v>180</v>
      </c>
      <c r="D124" s="15">
        <v>2.6584999999999996</v>
      </c>
      <c r="E124" s="15">
        <v>4.9659999999999993</v>
      </c>
      <c r="F124" s="15">
        <v>17.420000000000002</v>
      </c>
      <c r="G124" s="15">
        <v>125.04699999999998</v>
      </c>
      <c r="H124" s="51" t="s">
        <v>100</v>
      </c>
      <c r="I124" s="63">
        <v>28.13</v>
      </c>
      <c r="J124" s="63">
        <v>1.0424519999999999</v>
      </c>
      <c r="K124" s="63">
        <v>916.35300000000007</v>
      </c>
      <c r="L124" s="63">
        <v>53.262</v>
      </c>
      <c r="M124" s="63">
        <v>39.419999999999995</v>
      </c>
      <c r="N124" s="63">
        <v>116.93700000000001</v>
      </c>
      <c r="O124" s="63">
        <v>51.821999999999996</v>
      </c>
      <c r="P124" s="63">
        <v>1.4561999999999999</v>
      </c>
      <c r="Q124" s="63">
        <v>51.056999999999995</v>
      </c>
      <c r="R124" s="63">
        <v>0.19638000000000003</v>
      </c>
      <c r="S124" s="63">
        <v>0.15903</v>
      </c>
      <c r="T124" s="63">
        <v>0.12510000000000002</v>
      </c>
      <c r="U124" s="63">
        <v>31.131000000000004</v>
      </c>
    </row>
    <row r="125" spans="1:21" ht="15" customHeight="1" x14ac:dyDescent="0.25">
      <c r="A125" s="101"/>
      <c r="B125" s="5" t="s">
        <v>6</v>
      </c>
      <c r="C125" s="12">
        <v>200</v>
      </c>
      <c r="D125" s="13">
        <v>1</v>
      </c>
      <c r="E125" s="13">
        <v>0.2</v>
      </c>
      <c r="F125" s="13">
        <v>20.2</v>
      </c>
      <c r="G125" s="13">
        <v>86.6</v>
      </c>
      <c r="H125" s="51" t="s">
        <v>84</v>
      </c>
      <c r="I125" s="63">
        <v>2</v>
      </c>
      <c r="J125" s="63">
        <v>0</v>
      </c>
      <c r="K125" s="63">
        <v>240</v>
      </c>
      <c r="L125" s="63">
        <v>14</v>
      </c>
      <c r="M125" s="63">
        <v>8</v>
      </c>
      <c r="N125" s="63">
        <v>14</v>
      </c>
      <c r="O125" s="63">
        <v>0</v>
      </c>
      <c r="P125" s="63">
        <v>2.8</v>
      </c>
      <c r="Q125" s="63">
        <v>0</v>
      </c>
      <c r="R125" s="63">
        <v>0.02</v>
      </c>
      <c r="S125" s="63">
        <v>0.02</v>
      </c>
      <c r="T125" s="63">
        <v>0</v>
      </c>
      <c r="U125" s="63">
        <v>4</v>
      </c>
    </row>
    <row r="126" spans="1:21" ht="15" customHeight="1" x14ac:dyDescent="0.25">
      <c r="A126" s="101"/>
      <c r="B126" s="9" t="s">
        <v>4</v>
      </c>
      <c r="C126" s="12">
        <v>50</v>
      </c>
      <c r="D126" s="13">
        <f>8*C126/100</f>
        <v>4</v>
      </c>
      <c r="E126" s="13">
        <f>1.5*C126/100</f>
        <v>0.75</v>
      </c>
      <c r="F126" s="13">
        <f>40.1*C126/100</f>
        <v>20.05</v>
      </c>
      <c r="G126" s="13">
        <f>206*C126/100</f>
        <v>103</v>
      </c>
      <c r="H126" s="51" t="s">
        <v>87</v>
      </c>
      <c r="I126" s="63">
        <v>0</v>
      </c>
      <c r="J126" s="63">
        <v>15.45</v>
      </c>
      <c r="K126" s="63">
        <v>122.5</v>
      </c>
      <c r="L126" s="63">
        <v>17.5</v>
      </c>
      <c r="M126" s="63">
        <v>23.5</v>
      </c>
      <c r="N126" s="63">
        <v>79</v>
      </c>
      <c r="O126" s="63">
        <v>0</v>
      </c>
      <c r="P126" s="63">
        <v>1.95</v>
      </c>
      <c r="Q126" s="63">
        <v>0</v>
      </c>
      <c r="R126" s="63">
        <v>0.09</v>
      </c>
      <c r="S126" s="63">
        <v>0.04</v>
      </c>
      <c r="T126" s="63">
        <v>0</v>
      </c>
      <c r="U126" s="63">
        <v>0</v>
      </c>
    </row>
    <row r="127" spans="1:21" ht="15" customHeight="1" x14ac:dyDescent="0.25">
      <c r="A127" s="102" t="s">
        <v>18</v>
      </c>
      <c r="B127" s="102"/>
      <c r="C127" s="40">
        <f>C122+C123+C124+C125+C126</f>
        <v>610</v>
      </c>
      <c r="D127" s="41">
        <f>SUM(D122:D126)</f>
        <v>15.0842142857143</v>
      </c>
      <c r="E127" s="41">
        <f t="shared" ref="E127:G127" si="24">SUM(E122:E126)</f>
        <v>13.190285714285698</v>
      </c>
      <c r="F127" s="41">
        <f t="shared" si="24"/>
        <v>77.601428571428499</v>
      </c>
      <c r="G127" s="41">
        <f t="shared" si="24"/>
        <v>491.62699999999995</v>
      </c>
      <c r="H127" s="51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</row>
    <row r="128" spans="1:21" ht="23.25" customHeight="1" x14ac:dyDescent="0.25">
      <c r="A128" s="101" t="s">
        <v>19</v>
      </c>
      <c r="B128" s="8" t="s">
        <v>156</v>
      </c>
      <c r="C128" s="18">
        <v>180</v>
      </c>
      <c r="D128" s="15">
        <v>5.22</v>
      </c>
      <c r="E128" s="15">
        <v>4.5</v>
      </c>
      <c r="F128" s="15">
        <v>7.2</v>
      </c>
      <c r="G128" s="15">
        <v>90.18</v>
      </c>
      <c r="H128" s="51" t="s">
        <v>86</v>
      </c>
      <c r="I128" s="63">
        <v>16.2</v>
      </c>
      <c r="J128" s="63">
        <v>3.6</v>
      </c>
      <c r="K128" s="63">
        <v>262.8</v>
      </c>
      <c r="L128" s="63">
        <v>216</v>
      </c>
      <c r="M128" s="63">
        <v>25.2</v>
      </c>
      <c r="N128" s="63">
        <v>162</v>
      </c>
      <c r="O128" s="63">
        <v>36</v>
      </c>
      <c r="P128" s="63">
        <v>0.18</v>
      </c>
      <c r="Q128" s="63">
        <v>39.6</v>
      </c>
      <c r="R128" s="63">
        <v>7.2000000000000008E-2</v>
      </c>
      <c r="S128" s="63">
        <v>0.30599999999999999</v>
      </c>
      <c r="T128" s="63">
        <v>0</v>
      </c>
      <c r="U128" s="63">
        <v>1.2599999999999998</v>
      </c>
    </row>
    <row r="129" spans="1:21" ht="15" customHeight="1" x14ac:dyDescent="0.25">
      <c r="A129" s="101"/>
      <c r="B129" s="6" t="s">
        <v>7</v>
      </c>
      <c r="C129" s="12">
        <v>20</v>
      </c>
      <c r="D129" s="13">
        <v>0.9</v>
      </c>
      <c r="E129" s="13">
        <v>0.34799999999999998</v>
      </c>
      <c r="F129" s="13">
        <v>6.1679999999999993</v>
      </c>
      <c r="G129" s="15">
        <v>31.32</v>
      </c>
      <c r="H129" s="51" t="s">
        <v>89</v>
      </c>
      <c r="I129" s="63">
        <v>0</v>
      </c>
      <c r="J129" s="63">
        <v>0</v>
      </c>
      <c r="K129" s="63">
        <v>18.399999999999999</v>
      </c>
      <c r="L129" s="63">
        <v>3.8</v>
      </c>
      <c r="M129" s="63">
        <v>2.6</v>
      </c>
      <c r="N129" s="63">
        <v>13</v>
      </c>
      <c r="O129" s="63">
        <v>0</v>
      </c>
      <c r="P129" s="63">
        <v>0.24</v>
      </c>
      <c r="Q129" s="63">
        <v>0</v>
      </c>
      <c r="R129" s="63">
        <v>2.2000000000000002E-2</v>
      </c>
      <c r="S129" s="63">
        <v>6.0000000000000001E-3</v>
      </c>
      <c r="T129" s="63">
        <v>0</v>
      </c>
      <c r="U129" s="63">
        <v>0</v>
      </c>
    </row>
    <row r="130" spans="1:21" ht="15" customHeight="1" x14ac:dyDescent="0.25">
      <c r="A130" s="102" t="s">
        <v>22</v>
      </c>
      <c r="B130" s="102"/>
      <c r="C130" s="40">
        <f>C128+C129</f>
        <v>200</v>
      </c>
      <c r="D130" s="41">
        <f>SUM(D128:D129)</f>
        <v>6.12</v>
      </c>
      <c r="E130" s="41">
        <f t="shared" ref="E130:G130" si="25">SUM(E128:E129)</f>
        <v>4.8479999999999999</v>
      </c>
      <c r="F130" s="41">
        <f t="shared" si="25"/>
        <v>13.367999999999999</v>
      </c>
      <c r="G130" s="41">
        <f t="shared" si="25"/>
        <v>121.5</v>
      </c>
      <c r="H130" s="51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</row>
    <row r="131" spans="1:21" ht="15" customHeight="1" x14ac:dyDescent="0.25">
      <c r="A131" s="103" t="s">
        <v>28</v>
      </c>
      <c r="B131" s="103"/>
      <c r="C131" s="21"/>
      <c r="D131" s="26">
        <f>D109+D117+D121+D127+D130</f>
        <v>86.4315142857143</v>
      </c>
      <c r="E131" s="26">
        <f t="shared" ref="E131:G131" si="26">E109+E117+E121+E127+E130</f>
        <v>86.257885714285692</v>
      </c>
      <c r="F131" s="26">
        <f t="shared" si="26"/>
        <v>336.23662857142853</v>
      </c>
      <c r="G131" s="22">
        <f t="shared" si="26"/>
        <v>2468.5954000000002</v>
      </c>
      <c r="H131" s="55"/>
      <c r="I131" s="63">
        <f>SUM(I103:I130)</f>
        <v>182.39729999999997</v>
      </c>
      <c r="J131" s="63">
        <f t="shared" ref="J131:U131" si="27">SUM(J103:J130)</f>
        <v>80.462764380952379</v>
      </c>
      <c r="K131" s="63">
        <f t="shared" si="27"/>
        <v>4813.6398857142858</v>
      </c>
      <c r="L131" s="63">
        <f t="shared" si="27"/>
        <v>1261.1665714285716</v>
      </c>
      <c r="M131" s="63">
        <f t="shared" si="27"/>
        <v>467.61820000000006</v>
      </c>
      <c r="N131" s="63">
        <f t="shared" si="27"/>
        <v>1959.4460190476188</v>
      </c>
      <c r="O131" s="63">
        <f t="shared" si="27"/>
        <v>611.97979999999995</v>
      </c>
      <c r="P131" s="63">
        <f t="shared" si="27"/>
        <v>26.369039999999998</v>
      </c>
      <c r="Q131" s="63">
        <f t="shared" si="27"/>
        <v>982.34302857142859</v>
      </c>
      <c r="R131" s="63">
        <f t="shared" si="27"/>
        <v>1.7226217142857148</v>
      </c>
      <c r="S131" s="63">
        <f t="shared" si="27"/>
        <v>2.2462334285714283</v>
      </c>
      <c r="T131" s="63">
        <f t="shared" si="27"/>
        <v>10.304504761904763</v>
      </c>
      <c r="U131" s="63">
        <f t="shared" si="27"/>
        <v>92.58747619047621</v>
      </c>
    </row>
    <row r="132" spans="1:21" ht="15" customHeight="1" x14ac:dyDescent="0.25">
      <c r="A132" s="108" t="s">
        <v>52</v>
      </c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10"/>
    </row>
    <row r="133" spans="1:21" ht="24.75" customHeight="1" x14ac:dyDescent="0.25">
      <c r="A133" s="101" t="s">
        <v>0</v>
      </c>
      <c r="B133" s="9" t="s">
        <v>206</v>
      </c>
      <c r="C133" s="18">
        <v>200</v>
      </c>
      <c r="D133" s="15">
        <v>6.7819999999999991</v>
      </c>
      <c r="E133" s="15">
        <v>9.5719999999999992</v>
      </c>
      <c r="F133" s="15">
        <v>30.708000000000002</v>
      </c>
      <c r="G133" s="15">
        <v>236.11</v>
      </c>
      <c r="H133" s="51" t="s">
        <v>205</v>
      </c>
      <c r="I133" s="63">
        <v>17.879000000000001</v>
      </c>
      <c r="J133" s="63">
        <v>3.0260000000000002</v>
      </c>
      <c r="K133" s="63">
        <v>222.0282</v>
      </c>
      <c r="L133" s="63">
        <v>128.17240000000001</v>
      </c>
      <c r="M133" s="63">
        <v>44.97359999999999</v>
      </c>
      <c r="N133" s="63">
        <v>177.32499999999999</v>
      </c>
      <c r="O133" s="63">
        <v>29.92</v>
      </c>
      <c r="P133" s="63">
        <v>1.1634199999999999</v>
      </c>
      <c r="Q133" s="63">
        <v>67.039999999999992</v>
      </c>
      <c r="R133" s="63">
        <v>0.19859999999999997</v>
      </c>
      <c r="S133" s="63">
        <v>0.16970000000000002</v>
      </c>
      <c r="T133" s="63">
        <v>0.1585</v>
      </c>
      <c r="U133" s="63">
        <v>1.2350000000000001</v>
      </c>
    </row>
    <row r="134" spans="1:21" ht="15" customHeight="1" x14ac:dyDescent="0.25">
      <c r="A134" s="101"/>
      <c r="B134" s="9" t="s">
        <v>140</v>
      </c>
      <c r="C134" s="14" t="s">
        <v>139</v>
      </c>
      <c r="D134" s="15">
        <v>4.7699999999999996</v>
      </c>
      <c r="E134" s="15">
        <v>4.05</v>
      </c>
      <c r="F134" s="15">
        <v>0.25</v>
      </c>
      <c r="G134" s="15">
        <v>56.55</v>
      </c>
      <c r="H134" s="51" t="s">
        <v>74</v>
      </c>
      <c r="I134" s="63">
        <v>8</v>
      </c>
      <c r="J134" s="63">
        <v>12.28</v>
      </c>
      <c r="K134" s="63">
        <v>56</v>
      </c>
      <c r="L134" s="63">
        <v>22</v>
      </c>
      <c r="M134" s="63">
        <v>4.8</v>
      </c>
      <c r="N134" s="63">
        <v>76.8</v>
      </c>
      <c r="O134" s="63">
        <v>22</v>
      </c>
      <c r="P134" s="63">
        <v>1</v>
      </c>
      <c r="Q134" s="63">
        <v>104</v>
      </c>
      <c r="R134" s="63">
        <v>2.8000000000000004E-2</v>
      </c>
      <c r="S134" s="63">
        <v>0.17600000000000002</v>
      </c>
      <c r="T134" s="63">
        <v>0.88</v>
      </c>
      <c r="U134" s="63">
        <v>0</v>
      </c>
    </row>
    <row r="135" spans="1:21" ht="15" customHeight="1" x14ac:dyDescent="0.25">
      <c r="A135" s="101"/>
      <c r="B135" s="6" t="s">
        <v>7</v>
      </c>
      <c r="C135" s="12">
        <v>50</v>
      </c>
      <c r="D135" s="13">
        <f>7.5*C135/100</f>
        <v>3.75</v>
      </c>
      <c r="E135" s="13">
        <f>2.9*C135/100</f>
        <v>1.45</v>
      </c>
      <c r="F135" s="13">
        <f>51.4*C135/100</f>
        <v>25.7</v>
      </c>
      <c r="G135" s="15">
        <f>261*C135/100</f>
        <v>130.5</v>
      </c>
      <c r="H135" s="51" t="s">
        <v>89</v>
      </c>
      <c r="I135" s="63">
        <v>0</v>
      </c>
      <c r="J135" s="63">
        <v>0</v>
      </c>
      <c r="K135" s="63">
        <v>46</v>
      </c>
      <c r="L135" s="63">
        <v>9.5</v>
      </c>
      <c r="M135" s="63">
        <v>6.5</v>
      </c>
      <c r="N135" s="63">
        <v>32.5</v>
      </c>
      <c r="O135" s="63">
        <v>0</v>
      </c>
      <c r="P135" s="63">
        <v>0.6</v>
      </c>
      <c r="Q135" s="63">
        <v>0</v>
      </c>
      <c r="R135" s="63">
        <v>5.5E-2</v>
      </c>
      <c r="S135" s="63">
        <v>1.4999999999999999E-2</v>
      </c>
      <c r="T135" s="63">
        <v>0</v>
      </c>
      <c r="U135" s="63">
        <v>0</v>
      </c>
    </row>
    <row r="136" spans="1:21" ht="25.5" x14ac:dyDescent="0.25">
      <c r="A136" s="101"/>
      <c r="B136" s="9" t="s">
        <v>142</v>
      </c>
      <c r="C136" s="14" t="s">
        <v>141</v>
      </c>
      <c r="D136" s="15">
        <v>0.08</v>
      </c>
      <c r="E136" s="15">
        <v>7.25</v>
      </c>
      <c r="F136" s="15">
        <v>0.13</v>
      </c>
      <c r="G136" s="15">
        <v>66.099999999999994</v>
      </c>
      <c r="H136" s="51" t="s">
        <v>143</v>
      </c>
      <c r="I136" s="63">
        <v>0</v>
      </c>
      <c r="J136" s="63">
        <v>0.1</v>
      </c>
      <c r="K136" s="63">
        <v>3</v>
      </c>
      <c r="L136" s="63">
        <v>2.4</v>
      </c>
      <c r="M136" s="63">
        <v>0.05</v>
      </c>
      <c r="N136" s="63">
        <v>3</v>
      </c>
      <c r="O136" s="63">
        <v>0.28000000000000003</v>
      </c>
      <c r="P136" s="63">
        <v>0.02</v>
      </c>
      <c r="Q136" s="63">
        <v>45</v>
      </c>
      <c r="R136" s="63">
        <v>1E-3</v>
      </c>
      <c r="S136" s="63">
        <v>1.2E-2</v>
      </c>
      <c r="T136" s="63">
        <v>0.13</v>
      </c>
      <c r="U136" s="63">
        <v>0</v>
      </c>
    </row>
    <row r="137" spans="1:21" ht="24.75" customHeight="1" x14ac:dyDescent="0.25">
      <c r="A137" s="101"/>
      <c r="B137" s="9" t="s">
        <v>178</v>
      </c>
      <c r="C137" s="14" t="s">
        <v>70</v>
      </c>
      <c r="D137" s="15">
        <v>1.782</v>
      </c>
      <c r="E137" s="15">
        <v>1.532</v>
      </c>
      <c r="F137" s="15">
        <v>12.288</v>
      </c>
      <c r="G137" s="15">
        <v>70.016999999999996</v>
      </c>
      <c r="H137" s="51" t="s">
        <v>90</v>
      </c>
      <c r="I137" s="63">
        <v>4.5</v>
      </c>
      <c r="J137" s="63">
        <v>1</v>
      </c>
      <c r="K137" s="63">
        <v>121.3</v>
      </c>
      <c r="L137" s="63">
        <v>64.709999999999994</v>
      </c>
      <c r="M137" s="63">
        <v>13</v>
      </c>
      <c r="N137" s="63">
        <v>50.94</v>
      </c>
      <c r="O137" s="63">
        <v>10</v>
      </c>
      <c r="P137" s="63">
        <v>0.23899999999999996</v>
      </c>
      <c r="Q137" s="63">
        <v>11</v>
      </c>
      <c r="R137" s="63">
        <v>2.2100000000000002E-2</v>
      </c>
      <c r="S137" s="63">
        <v>8.1000000000000003E-2</v>
      </c>
      <c r="T137" s="63">
        <v>1.4999999999999999E-2</v>
      </c>
      <c r="U137" s="63">
        <v>0.65</v>
      </c>
    </row>
    <row r="138" spans="1:21" ht="15" customHeight="1" x14ac:dyDescent="0.25">
      <c r="A138" s="101"/>
      <c r="B138" s="5" t="s">
        <v>145</v>
      </c>
      <c r="C138" s="12">
        <v>185</v>
      </c>
      <c r="D138" s="13">
        <v>0.4</v>
      </c>
      <c r="E138" s="13">
        <v>0.4</v>
      </c>
      <c r="F138" s="13">
        <v>9.8000000000000007</v>
      </c>
      <c r="G138" s="13">
        <v>44.4</v>
      </c>
      <c r="H138" s="51" t="s">
        <v>72</v>
      </c>
      <c r="I138" s="63">
        <v>0</v>
      </c>
      <c r="J138" s="63">
        <v>0</v>
      </c>
      <c r="K138" s="63">
        <v>278</v>
      </c>
      <c r="L138" s="63">
        <v>16</v>
      </c>
      <c r="M138" s="63">
        <v>9</v>
      </c>
      <c r="N138" s="63">
        <v>11</v>
      </c>
      <c r="O138" s="63">
        <v>0</v>
      </c>
      <c r="P138" s="63">
        <v>2.2000000000000002</v>
      </c>
      <c r="Q138" s="63">
        <v>0</v>
      </c>
      <c r="R138" s="63">
        <v>0.03</v>
      </c>
      <c r="S138" s="63">
        <v>0.02</v>
      </c>
      <c r="T138" s="63">
        <v>0</v>
      </c>
      <c r="U138" s="63">
        <v>10</v>
      </c>
    </row>
    <row r="139" spans="1:21" ht="15" customHeight="1" x14ac:dyDescent="0.25">
      <c r="A139" s="123" t="s">
        <v>15</v>
      </c>
      <c r="B139" s="123"/>
      <c r="C139" s="37">
        <f>C133+C134+C135+C136+C137+C138</f>
        <v>685</v>
      </c>
      <c r="D139" s="38">
        <f>SUM(D133:D138)</f>
        <v>17.564</v>
      </c>
      <c r="E139" s="38">
        <f t="shared" ref="E139:G139" si="28">SUM(E133:E138)</f>
        <v>24.253999999999998</v>
      </c>
      <c r="F139" s="38">
        <f t="shared" si="28"/>
        <v>78.876000000000005</v>
      </c>
      <c r="G139" s="38">
        <f t="shared" si="28"/>
        <v>603.67700000000002</v>
      </c>
      <c r="H139" s="51"/>
      <c r="I139" s="63"/>
      <c r="J139" s="67"/>
      <c r="K139" s="67"/>
      <c r="L139" s="67"/>
      <c r="M139" s="67"/>
      <c r="N139" s="67"/>
      <c r="O139" s="67"/>
      <c r="P139" s="67"/>
      <c r="Q139" s="63"/>
      <c r="R139" s="67"/>
      <c r="S139" s="67"/>
      <c r="T139" s="67"/>
      <c r="U139" s="67"/>
    </row>
    <row r="140" spans="1:21" ht="15" customHeight="1" x14ac:dyDescent="0.25">
      <c r="A140" s="101" t="s">
        <v>1</v>
      </c>
      <c r="B140" s="7" t="s">
        <v>210</v>
      </c>
      <c r="C140" s="12">
        <v>80</v>
      </c>
      <c r="D140" s="13">
        <v>0.92799999999999994</v>
      </c>
      <c r="E140" s="13">
        <v>0.28000000000000003</v>
      </c>
      <c r="F140" s="13">
        <v>4.7759999999999998</v>
      </c>
      <c r="G140" s="13">
        <v>25.304000000000002</v>
      </c>
      <c r="H140" s="51" t="s">
        <v>209</v>
      </c>
      <c r="I140" s="63">
        <v>99.82</v>
      </c>
      <c r="J140" s="67">
        <v>7.5999999999999998E-2</v>
      </c>
      <c r="K140" s="67">
        <v>152.43199999999999</v>
      </c>
      <c r="L140" s="67">
        <v>38.183999999999997</v>
      </c>
      <c r="M140" s="67">
        <v>29.936000000000003</v>
      </c>
      <c r="N140" s="67">
        <v>45.404799999999994</v>
      </c>
      <c r="O140" s="67">
        <v>41.872000000000007</v>
      </c>
      <c r="P140" s="67">
        <v>0.67120000000000002</v>
      </c>
      <c r="Q140" s="63">
        <v>1520</v>
      </c>
      <c r="R140" s="67">
        <v>4.5600000000000002E-2</v>
      </c>
      <c r="S140" s="67">
        <v>5.3200000000000004E-2</v>
      </c>
      <c r="T140" s="67">
        <v>0</v>
      </c>
      <c r="U140" s="67">
        <v>3.8</v>
      </c>
    </row>
    <row r="141" spans="1:21" ht="24.75" customHeight="1" x14ac:dyDescent="0.25">
      <c r="A141" s="101"/>
      <c r="B141" s="9" t="s">
        <v>212</v>
      </c>
      <c r="C141" s="12">
        <v>250</v>
      </c>
      <c r="D141" s="13">
        <v>8.2799999999999994</v>
      </c>
      <c r="E141" s="13">
        <v>11.951999999999998</v>
      </c>
      <c r="F141" s="13">
        <v>11.73</v>
      </c>
      <c r="G141" s="13">
        <v>189.48999999999998</v>
      </c>
      <c r="H141" s="51" t="s">
        <v>211</v>
      </c>
      <c r="I141" s="63">
        <v>21.607200000000002</v>
      </c>
      <c r="J141" s="63">
        <v>0.50319999999999998</v>
      </c>
      <c r="K141" s="63">
        <v>577.44320000000005</v>
      </c>
      <c r="L141" s="63">
        <v>37.695999999999998</v>
      </c>
      <c r="M141" s="63">
        <v>32.764800000000001</v>
      </c>
      <c r="N141" s="63">
        <v>137.23119999999997</v>
      </c>
      <c r="O141" s="63">
        <v>46.203200000000002</v>
      </c>
      <c r="P141" s="63">
        <v>1.5384800000000001</v>
      </c>
      <c r="Q141" s="63">
        <v>23.911999999999999</v>
      </c>
      <c r="R141" s="63">
        <v>0.15628799999999998</v>
      </c>
      <c r="S141" s="63">
        <v>0.14711200000000002</v>
      </c>
      <c r="T141" s="63">
        <v>7.000000000000001E-3</v>
      </c>
      <c r="U141" s="63">
        <v>16.504000000000001</v>
      </c>
    </row>
    <row r="142" spans="1:21" ht="15" customHeight="1" x14ac:dyDescent="0.25">
      <c r="A142" s="101"/>
      <c r="B142" s="9" t="s">
        <v>213</v>
      </c>
      <c r="C142" s="12">
        <v>100</v>
      </c>
      <c r="D142" s="19">
        <v>10.6</v>
      </c>
      <c r="E142" s="19">
        <v>5.74</v>
      </c>
      <c r="F142" s="19">
        <v>16.04</v>
      </c>
      <c r="G142" s="16">
        <v>158.22</v>
      </c>
      <c r="H142" s="51" t="s">
        <v>108</v>
      </c>
      <c r="I142" s="63">
        <v>16.82</v>
      </c>
      <c r="J142" s="63">
        <v>9.3435000000000006</v>
      </c>
      <c r="K142" s="63">
        <v>319.46100000000001</v>
      </c>
      <c r="L142" s="63">
        <v>64.856999999999999</v>
      </c>
      <c r="M142" s="63">
        <v>32.618000000000002</v>
      </c>
      <c r="N142" s="63">
        <v>188.19</v>
      </c>
      <c r="O142" s="63">
        <v>57.645000000000003</v>
      </c>
      <c r="P142" s="63">
        <v>2.0636000000000001</v>
      </c>
      <c r="Q142" s="63">
        <v>28.86</v>
      </c>
      <c r="R142" s="63">
        <v>0.20555000000000001</v>
      </c>
      <c r="S142" s="63">
        <v>0.25340000000000001</v>
      </c>
      <c r="T142" s="63">
        <v>0.22390000000000002</v>
      </c>
      <c r="U142" s="63">
        <v>0.94299999999999995</v>
      </c>
    </row>
    <row r="143" spans="1:21" ht="15" customHeight="1" x14ac:dyDescent="0.25">
      <c r="A143" s="101"/>
      <c r="B143" s="9" t="s">
        <v>214</v>
      </c>
      <c r="C143" s="18">
        <v>200</v>
      </c>
      <c r="D143" s="15">
        <v>2.8</v>
      </c>
      <c r="E143" s="15">
        <v>9.34</v>
      </c>
      <c r="F143" s="15">
        <v>16.36</v>
      </c>
      <c r="G143" s="15">
        <v>160.63999999999999</v>
      </c>
      <c r="H143" s="51" t="s">
        <v>93</v>
      </c>
      <c r="I143" s="63">
        <v>30.92</v>
      </c>
      <c r="J143" s="63">
        <v>0.61351999999999995</v>
      </c>
      <c r="K143" s="63">
        <v>580.18799999999999</v>
      </c>
      <c r="L143" s="63">
        <v>44.875999999999998</v>
      </c>
      <c r="M143" s="63">
        <v>36.279000000000003</v>
      </c>
      <c r="N143" s="63">
        <v>80.94</v>
      </c>
      <c r="O143" s="63">
        <v>48.315280000000001</v>
      </c>
      <c r="P143" s="63">
        <v>1.2447999999999999</v>
      </c>
      <c r="Q143" s="63">
        <v>656.62</v>
      </c>
      <c r="R143" s="63">
        <v>0.12139999999999999</v>
      </c>
      <c r="S143" s="63">
        <v>0.1032</v>
      </c>
      <c r="T143" s="63">
        <v>3.9E-2</v>
      </c>
      <c r="U143" s="63">
        <v>40</v>
      </c>
    </row>
    <row r="144" spans="1:21" ht="36.75" customHeight="1" x14ac:dyDescent="0.25">
      <c r="A144" s="101"/>
      <c r="B144" s="9" t="s">
        <v>208</v>
      </c>
      <c r="C144" s="12">
        <v>200</v>
      </c>
      <c r="D144" s="13">
        <v>0</v>
      </c>
      <c r="E144" s="13">
        <v>0</v>
      </c>
      <c r="F144" s="13">
        <v>20.802</v>
      </c>
      <c r="G144" s="13">
        <v>83.206999999999994</v>
      </c>
      <c r="H144" s="51" t="s">
        <v>207</v>
      </c>
      <c r="I144" s="63">
        <v>0</v>
      </c>
      <c r="J144" s="63">
        <v>0</v>
      </c>
      <c r="K144" s="63">
        <v>0.3</v>
      </c>
      <c r="L144" s="63">
        <v>0.3</v>
      </c>
      <c r="M144" s="63">
        <v>0</v>
      </c>
      <c r="N144" s="63">
        <v>0</v>
      </c>
      <c r="O144" s="63">
        <v>0</v>
      </c>
      <c r="P144" s="63">
        <v>0.03</v>
      </c>
      <c r="Q144" s="63">
        <v>0</v>
      </c>
      <c r="R144" s="63">
        <v>0</v>
      </c>
      <c r="S144" s="63">
        <v>0</v>
      </c>
      <c r="T144" s="63">
        <v>0</v>
      </c>
      <c r="U144" s="63">
        <v>1.1200000000000001</v>
      </c>
    </row>
    <row r="145" spans="1:21" ht="15" customHeight="1" x14ac:dyDescent="0.25">
      <c r="A145" s="101"/>
      <c r="B145" s="9" t="s">
        <v>4</v>
      </c>
      <c r="C145" s="12">
        <v>50</v>
      </c>
      <c r="D145" s="13">
        <f>8*C145/100</f>
        <v>4</v>
      </c>
      <c r="E145" s="13">
        <f>1.5*C145/100</f>
        <v>0.75</v>
      </c>
      <c r="F145" s="13">
        <f>40.1*C145/100</f>
        <v>20.05</v>
      </c>
      <c r="G145" s="13">
        <f>206*C145/100</f>
        <v>103</v>
      </c>
      <c r="H145" s="51" t="s">
        <v>56</v>
      </c>
      <c r="I145" s="63">
        <v>0</v>
      </c>
      <c r="J145" s="63">
        <v>0</v>
      </c>
      <c r="K145" s="63">
        <v>46</v>
      </c>
      <c r="L145" s="63">
        <v>9.5</v>
      </c>
      <c r="M145" s="63">
        <v>6.5</v>
      </c>
      <c r="N145" s="63">
        <v>32.5</v>
      </c>
      <c r="O145" s="63">
        <v>0</v>
      </c>
      <c r="P145" s="63">
        <v>0.6</v>
      </c>
      <c r="Q145" s="63">
        <v>0</v>
      </c>
      <c r="R145" s="63">
        <v>5.5E-2</v>
      </c>
      <c r="S145" s="63">
        <v>1.4999999999999999E-2</v>
      </c>
      <c r="T145" s="63">
        <v>0</v>
      </c>
      <c r="U145" s="63">
        <v>0</v>
      </c>
    </row>
    <row r="146" spans="1:21" ht="15" customHeight="1" x14ac:dyDescent="0.25">
      <c r="A146" s="101"/>
      <c r="B146" s="9" t="s">
        <v>5</v>
      </c>
      <c r="C146" s="12">
        <v>60</v>
      </c>
      <c r="D146" s="13">
        <f>7.6*C146/100</f>
        <v>4.5599999999999996</v>
      </c>
      <c r="E146" s="13">
        <f>0.8*C146/100</f>
        <v>0.48</v>
      </c>
      <c r="F146" s="13">
        <f>49.2*C146/100</f>
        <v>29.52</v>
      </c>
      <c r="G146" s="15">
        <f>234*C146/100</f>
        <v>140.4</v>
      </c>
      <c r="H146" s="51" t="s">
        <v>57</v>
      </c>
      <c r="I146" s="63">
        <v>1.92</v>
      </c>
      <c r="J146" s="63">
        <v>3.6</v>
      </c>
      <c r="K146" s="63">
        <v>55.8</v>
      </c>
      <c r="L146" s="63">
        <v>12</v>
      </c>
      <c r="M146" s="63">
        <v>8.4</v>
      </c>
      <c r="N146" s="63">
        <v>39</v>
      </c>
      <c r="O146" s="63">
        <v>8.6999999999999993</v>
      </c>
      <c r="P146" s="63">
        <v>0.66</v>
      </c>
      <c r="Q146" s="63">
        <v>0</v>
      </c>
      <c r="R146" s="63">
        <v>6.6000000000000003E-2</v>
      </c>
      <c r="S146" s="63">
        <v>1.7999999999999999E-2</v>
      </c>
      <c r="T146" s="63">
        <v>0</v>
      </c>
      <c r="U146" s="63">
        <v>0</v>
      </c>
    </row>
    <row r="147" spans="1:21" ht="15" customHeight="1" x14ac:dyDescent="0.25">
      <c r="A147" s="102" t="s">
        <v>16</v>
      </c>
      <c r="B147" s="102"/>
      <c r="C147" s="39">
        <f>C140+C141+C142+C143+C144+C145+C146</f>
        <v>940</v>
      </c>
      <c r="D147" s="38">
        <f>SUM(D140:D146)</f>
        <v>31.167999999999999</v>
      </c>
      <c r="E147" s="38">
        <f t="shared" ref="E147:G147" si="29">SUM(E140:E146)</f>
        <v>28.541999999999998</v>
      </c>
      <c r="F147" s="38">
        <f t="shared" si="29"/>
        <v>119.27799999999999</v>
      </c>
      <c r="G147" s="38">
        <f t="shared" si="29"/>
        <v>860.26099999999997</v>
      </c>
      <c r="H147" s="51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</row>
    <row r="148" spans="1:21" ht="15" customHeight="1" x14ac:dyDescent="0.25">
      <c r="A148" s="101" t="s">
        <v>2</v>
      </c>
      <c r="B148" s="9" t="s">
        <v>215</v>
      </c>
      <c r="C148" s="18">
        <v>100</v>
      </c>
      <c r="D148" s="15">
        <v>10.4</v>
      </c>
      <c r="E148" s="15">
        <v>10.9</v>
      </c>
      <c r="F148" s="15">
        <v>25.4</v>
      </c>
      <c r="G148" s="15">
        <v>241</v>
      </c>
      <c r="H148" s="51" t="s">
        <v>216</v>
      </c>
      <c r="I148" s="63">
        <v>11.93</v>
      </c>
      <c r="J148" s="63">
        <v>6.0342000000000011</v>
      </c>
      <c r="K148" s="63">
        <v>189.63</v>
      </c>
      <c r="L148" s="63">
        <v>155.93600000000001</v>
      </c>
      <c r="M148" s="63">
        <v>21.616</v>
      </c>
      <c r="N148" s="63">
        <v>157.66200000000001</v>
      </c>
      <c r="O148" s="63">
        <v>3.4317599999999997</v>
      </c>
      <c r="P148" s="63">
        <v>1.3021</v>
      </c>
      <c r="Q148" s="63">
        <v>87.697000000000003</v>
      </c>
      <c r="R148" s="63">
        <v>0.13383</v>
      </c>
      <c r="S148" s="63">
        <v>0.13646</v>
      </c>
      <c r="T148" s="63">
        <v>0.28523999999999999</v>
      </c>
      <c r="U148" s="63">
        <v>3.4793000000000003</v>
      </c>
    </row>
    <row r="149" spans="1:21" ht="15" customHeight="1" x14ac:dyDescent="0.25">
      <c r="A149" s="101"/>
      <c r="B149" s="6" t="s">
        <v>7</v>
      </c>
      <c r="C149" s="12">
        <v>25</v>
      </c>
      <c r="D149" s="13">
        <f>7.5*C149/100</f>
        <v>1.875</v>
      </c>
      <c r="E149" s="13">
        <f>2.9*C149/100</f>
        <v>0.72499999999999998</v>
      </c>
      <c r="F149" s="13">
        <f>51.4*C149/100</f>
        <v>12.85</v>
      </c>
      <c r="G149" s="15">
        <f>261*C149/100</f>
        <v>65.25</v>
      </c>
      <c r="H149" s="51" t="s">
        <v>89</v>
      </c>
      <c r="I149" s="63">
        <v>0</v>
      </c>
      <c r="J149" s="63">
        <v>0</v>
      </c>
      <c r="K149" s="63">
        <v>23</v>
      </c>
      <c r="L149" s="63">
        <v>4.75</v>
      </c>
      <c r="M149" s="63">
        <v>3.25</v>
      </c>
      <c r="N149" s="63">
        <v>16.25</v>
      </c>
      <c r="O149" s="63">
        <v>0</v>
      </c>
      <c r="P149" s="63">
        <v>0.3</v>
      </c>
      <c r="Q149" s="63">
        <v>0</v>
      </c>
      <c r="R149" s="63">
        <v>2.75E-2</v>
      </c>
      <c r="S149" s="63">
        <v>7.4999999999999997E-3</v>
      </c>
      <c r="T149" s="63">
        <v>0</v>
      </c>
      <c r="U149" s="63">
        <v>0</v>
      </c>
    </row>
    <row r="150" spans="1:21" ht="15" customHeight="1" x14ac:dyDescent="0.25">
      <c r="A150" s="101"/>
      <c r="B150" s="9" t="s">
        <v>149</v>
      </c>
      <c r="C150" s="12">
        <v>200</v>
      </c>
      <c r="D150" s="13">
        <v>0.23499999999999999</v>
      </c>
      <c r="E150" s="13">
        <v>4.4999999999999998E-2</v>
      </c>
      <c r="F150" s="13">
        <v>10.190000000000001</v>
      </c>
      <c r="G150" s="15">
        <v>43.01</v>
      </c>
      <c r="H150" s="51" t="s">
        <v>80</v>
      </c>
      <c r="I150" s="63">
        <v>5.0000000000000001E-3</v>
      </c>
      <c r="J150" s="63">
        <v>0.02</v>
      </c>
      <c r="K150" s="63">
        <v>33.25</v>
      </c>
      <c r="L150" s="63">
        <v>7.25</v>
      </c>
      <c r="M150" s="63">
        <v>5</v>
      </c>
      <c r="N150" s="63">
        <v>9.34</v>
      </c>
      <c r="O150" s="63">
        <v>0.5</v>
      </c>
      <c r="P150" s="63">
        <v>0.88</v>
      </c>
      <c r="Q150" s="63">
        <v>0.6</v>
      </c>
      <c r="R150" s="63">
        <v>2.7000000000000001E-3</v>
      </c>
      <c r="S150" s="63">
        <v>1.0999999999999999E-2</v>
      </c>
      <c r="T150" s="63">
        <v>0</v>
      </c>
      <c r="U150" s="63">
        <v>2.1</v>
      </c>
    </row>
    <row r="151" spans="1:21" ht="15" customHeight="1" x14ac:dyDescent="0.25">
      <c r="A151" s="112" t="s">
        <v>17</v>
      </c>
      <c r="B151" s="113"/>
      <c r="C151" s="39">
        <f>C148+C149+C150</f>
        <v>325</v>
      </c>
      <c r="D151" s="38">
        <f>SUM(D148:D150)</f>
        <v>12.51</v>
      </c>
      <c r="E151" s="38">
        <f t="shared" ref="E151:G151" si="30">SUM(E148:E150)</f>
        <v>11.67</v>
      </c>
      <c r="F151" s="38">
        <f t="shared" si="30"/>
        <v>48.44</v>
      </c>
      <c r="G151" s="38">
        <f t="shared" si="30"/>
        <v>349.26</v>
      </c>
      <c r="H151" s="51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</row>
    <row r="152" spans="1:21" ht="24.75" customHeight="1" x14ac:dyDescent="0.25">
      <c r="A152" s="101" t="s">
        <v>3</v>
      </c>
      <c r="B152" s="8" t="s">
        <v>152</v>
      </c>
      <c r="C152" s="12">
        <v>80</v>
      </c>
      <c r="D152" s="15">
        <v>1.3119999999999998</v>
      </c>
      <c r="E152" s="15">
        <v>4.0720000000000001</v>
      </c>
      <c r="F152" s="15">
        <v>4.68</v>
      </c>
      <c r="G152" s="15">
        <v>60.44</v>
      </c>
      <c r="H152" s="51" t="s">
        <v>99</v>
      </c>
      <c r="I152" s="63">
        <v>0.44</v>
      </c>
      <c r="J152" s="63">
        <v>8.4640000000000004</v>
      </c>
      <c r="K152" s="63">
        <v>208.52</v>
      </c>
      <c r="L152" s="63">
        <v>33.704000000000001</v>
      </c>
      <c r="M152" s="63">
        <v>11.488</v>
      </c>
      <c r="N152" s="63">
        <v>24.808000000000003</v>
      </c>
      <c r="O152" s="63">
        <v>3.68</v>
      </c>
      <c r="P152" s="63">
        <v>0.46479999999999999</v>
      </c>
      <c r="Q152" s="63">
        <v>0</v>
      </c>
      <c r="R152" s="63">
        <v>2.3439999999999999E-2</v>
      </c>
      <c r="S152" s="63">
        <v>2.7519999999999999E-2</v>
      </c>
      <c r="T152" s="63">
        <v>0.4536</v>
      </c>
      <c r="U152" s="63">
        <v>29.96</v>
      </c>
    </row>
    <row r="153" spans="1:21" ht="24" customHeight="1" x14ac:dyDescent="0.25">
      <c r="A153" s="101"/>
      <c r="B153" s="7" t="s">
        <v>217</v>
      </c>
      <c r="C153" s="12">
        <v>100</v>
      </c>
      <c r="D153" s="13">
        <v>7.1219999999999999</v>
      </c>
      <c r="E153" s="13">
        <v>2.8889999999999998</v>
      </c>
      <c r="F153" s="13">
        <v>8.5559999999999992</v>
      </c>
      <c r="G153" s="13">
        <v>88.686000000000007</v>
      </c>
      <c r="H153" s="51" t="s">
        <v>218</v>
      </c>
      <c r="I153" s="63">
        <v>158.56</v>
      </c>
      <c r="J153" s="63">
        <v>15.046500000000002</v>
      </c>
      <c r="K153" s="63">
        <v>458.58499999999998</v>
      </c>
      <c r="L153" s="63">
        <v>184.06299999999999</v>
      </c>
      <c r="M153" s="63">
        <v>56.902000000000001</v>
      </c>
      <c r="N153" s="63">
        <v>256.78399999999999</v>
      </c>
      <c r="O153" s="63">
        <v>642.98299999999995</v>
      </c>
      <c r="P153" s="63">
        <v>0.93540000000000001</v>
      </c>
      <c r="Q153" s="63">
        <v>16.04</v>
      </c>
      <c r="R153" s="63">
        <v>0.12145</v>
      </c>
      <c r="S153" s="63">
        <v>0.15085999999999999</v>
      </c>
      <c r="T153" s="63">
        <v>18</v>
      </c>
      <c r="U153" s="63">
        <v>2.7959999999999998</v>
      </c>
    </row>
    <row r="154" spans="1:21" ht="23.25" customHeight="1" x14ac:dyDescent="0.25">
      <c r="A154" s="101"/>
      <c r="B154" s="9" t="s">
        <v>160</v>
      </c>
      <c r="C154" s="18">
        <v>150</v>
      </c>
      <c r="D154" s="15">
        <v>4.6150000000000002</v>
      </c>
      <c r="E154" s="15">
        <v>3.8220000000000001</v>
      </c>
      <c r="F154" s="15">
        <v>28.417999999999996</v>
      </c>
      <c r="G154" s="15">
        <v>166.517</v>
      </c>
      <c r="H154" s="51" t="s">
        <v>96</v>
      </c>
      <c r="I154" s="63">
        <v>30.77</v>
      </c>
      <c r="J154" s="63">
        <v>0.06</v>
      </c>
      <c r="K154" s="63">
        <v>64.665000000000006</v>
      </c>
      <c r="L154" s="63">
        <v>16.649999999999999</v>
      </c>
      <c r="M154" s="63">
        <v>8.52</v>
      </c>
      <c r="N154" s="63">
        <v>47.295000000000002</v>
      </c>
      <c r="O154" s="63">
        <v>11.898</v>
      </c>
      <c r="P154" s="63">
        <v>0.87149999999999994</v>
      </c>
      <c r="Q154" s="63">
        <v>27</v>
      </c>
      <c r="R154" s="63">
        <v>8.7300000000000003E-2</v>
      </c>
      <c r="S154" s="63">
        <v>2.76E-2</v>
      </c>
      <c r="T154" s="63">
        <v>7.8E-2</v>
      </c>
      <c r="U154" s="63">
        <v>0</v>
      </c>
    </row>
    <row r="155" spans="1:21" ht="15" customHeight="1" x14ac:dyDescent="0.25">
      <c r="A155" s="101"/>
      <c r="B155" s="5" t="s">
        <v>6</v>
      </c>
      <c r="C155" s="12">
        <v>200</v>
      </c>
      <c r="D155" s="13">
        <v>1</v>
      </c>
      <c r="E155" s="13">
        <v>0.2</v>
      </c>
      <c r="F155" s="13">
        <v>20.2</v>
      </c>
      <c r="G155" s="13">
        <v>86.6</v>
      </c>
      <c r="H155" s="51" t="s">
        <v>84</v>
      </c>
      <c r="I155" s="63">
        <v>2</v>
      </c>
      <c r="J155" s="63">
        <v>0</v>
      </c>
      <c r="K155" s="63">
        <v>240</v>
      </c>
      <c r="L155" s="63">
        <v>14</v>
      </c>
      <c r="M155" s="63">
        <v>8</v>
      </c>
      <c r="N155" s="63">
        <v>14</v>
      </c>
      <c r="O155" s="63">
        <v>0</v>
      </c>
      <c r="P155" s="63">
        <v>2.8</v>
      </c>
      <c r="Q155" s="63">
        <v>0</v>
      </c>
      <c r="R155" s="63">
        <v>0.02</v>
      </c>
      <c r="S155" s="63">
        <v>0.02</v>
      </c>
      <c r="T155" s="63">
        <v>0</v>
      </c>
      <c r="U155" s="63">
        <v>4</v>
      </c>
    </row>
    <row r="156" spans="1:21" ht="15" customHeight="1" x14ac:dyDescent="0.25">
      <c r="A156" s="101"/>
      <c r="B156" s="9" t="s">
        <v>4</v>
      </c>
      <c r="C156" s="12">
        <v>40</v>
      </c>
      <c r="D156" s="13">
        <f>8*C156/100</f>
        <v>3.2</v>
      </c>
      <c r="E156" s="13">
        <f>1.5*C156/100</f>
        <v>0.6</v>
      </c>
      <c r="F156" s="13">
        <f>40.1*C156/100</f>
        <v>16.04</v>
      </c>
      <c r="G156" s="13">
        <f>206*C156/100</f>
        <v>82.4</v>
      </c>
      <c r="H156" s="51" t="s">
        <v>56</v>
      </c>
      <c r="I156" s="63">
        <v>0</v>
      </c>
      <c r="J156" s="63">
        <v>12.36</v>
      </c>
      <c r="K156" s="63">
        <v>98</v>
      </c>
      <c r="L156" s="63">
        <v>14</v>
      </c>
      <c r="M156" s="63">
        <v>18.8</v>
      </c>
      <c r="N156" s="63">
        <v>63.2</v>
      </c>
      <c r="O156" s="63">
        <v>0</v>
      </c>
      <c r="P156" s="63">
        <v>1.56</v>
      </c>
      <c r="Q156" s="63">
        <v>0</v>
      </c>
      <c r="R156" s="63">
        <v>7.1999999999999995E-2</v>
      </c>
      <c r="S156" s="63">
        <v>3.2000000000000001E-2</v>
      </c>
      <c r="T156" s="63">
        <v>0</v>
      </c>
      <c r="U156" s="63">
        <v>0</v>
      </c>
    </row>
    <row r="157" spans="1:21" ht="15" customHeight="1" x14ac:dyDescent="0.25">
      <c r="A157" s="102" t="s">
        <v>18</v>
      </c>
      <c r="B157" s="102"/>
      <c r="C157" s="40">
        <f>C152+C153+C154+C155+C156</f>
        <v>570</v>
      </c>
      <c r="D157" s="41">
        <f>SUM(D152:D156)</f>
        <v>17.248999999999999</v>
      </c>
      <c r="E157" s="41">
        <f t="shared" ref="E157:G157" si="31">SUM(E152:E156)</f>
        <v>11.583</v>
      </c>
      <c r="F157" s="41">
        <f t="shared" si="31"/>
        <v>77.894000000000005</v>
      </c>
      <c r="G157" s="41">
        <f t="shared" si="31"/>
        <v>484.64300000000003</v>
      </c>
      <c r="H157" s="51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</row>
    <row r="158" spans="1:21" ht="27" customHeight="1" x14ac:dyDescent="0.25">
      <c r="A158" s="101" t="s">
        <v>19</v>
      </c>
      <c r="B158" s="8" t="s">
        <v>156</v>
      </c>
      <c r="C158" s="18">
        <v>180</v>
      </c>
      <c r="D158" s="15">
        <v>5.22</v>
      </c>
      <c r="E158" s="15">
        <v>4.5</v>
      </c>
      <c r="F158" s="15">
        <v>7.2</v>
      </c>
      <c r="G158" s="15">
        <v>90.18</v>
      </c>
      <c r="H158" s="51" t="s">
        <v>86</v>
      </c>
      <c r="I158" s="63">
        <v>16.2</v>
      </c>
      <c r="J158" s="63">
        <v>3.6</v>
      </c>
      <c r="K158" s="63">
        <v>262.8</v>
      </c>
      <c r="L158" s="63">
        <v>216</v>
      </c>
      <c r="M158" s="63">
        <v>25.2</v>
      </c>
      <c r="N158" s="63">
        <v>162</v>
      </c>
      <c r="O158" s="63">
        <v>36</v>
      </c>
      <c r="P158" s="63">
        <v>0.18</v>
      </c>
      <c r="Q158" s="63">
        <v>39.6</v>
      </c>
      <c r="R158" s="63">
        <v>7.2000000000000008E-2</v>
      </c>
      <c r="S158" s="63">
        <v>0.30599999999999999</v>
      </c>
      <c r="T158" s="63">
        <v>0</v>
      </c>
      <c r="U158" s="63">
        <v>1.2599999999999998</v>
      </c>
    </row>
    <row r="159" spans="1:21" ht="15" customHeight="1" x14ac:dyDescent="0.25">
      <c r="A159" s="101"/>
      <c r="B159" s="6" t="s">
        <v>7</v>
      </c>
      <c r="C159" s="12">
        <v>20</v>
      </c>
      <c r="D159" s="13">
        <v>0.9</v>
      </c>
      <c r="E159" s="13">
        <v>0.34799999999999998</v>
      </c>
      <c r="F159" s="13">
        <v>6.1679999999999993</v>
      </c>
      <c r="G159" s="15">
        <v>31.32</v>
      </c>
      <c r="H159" s="51" t="s">
        <v>89</v>
      </c>
      <c r="I159" s="63">
        <v>0</v>
      </c>
      <c r="J159" s="63">
        <v>0</v>
      </c>
      <c r="K159" s="63">
        <v>18.399999999999999</v>
      </c>
      <c r="L159" s="63">
        <v>3.8</v>
      </c>
      <c r="M159" s="63">
        <v>2.6</v>
      </c>
      <c r="N159" s="63">
        <v>13</v>
      </c>
      <c r="O159" s="63">
        <v>0</v>
      </c>
      <c r="P159" s="63">
        <v>0.24</v>
      </c>
      <c r="Q159" s="63">
        <v>0</v>
      </c>
      <c r="R159" s="63">
        <v>2.2000000000000002E-2</v>
      </c>
      <c r="S159" s="63">
        <v>6.0000000000000001E-3</v>
      </c>
      <c r="T159" s="63">
        <v>0</v>
      </c>
      <c r="U159" s="63">
        <v>0</v>
      </c>
    </row>
    <row r="160" spans="1:21" ht="15" customHeight="1" x14ac:dyDescent="0.25">
      <c r="A160" s="102" t="s">
        <v>22</v>
      </c>
      <c r="B160" s="102"/>
      <c r="C160" s="40">
        <f>C158+C159</f>
        <v>200</v>
      </c>
      <c r="D160" s="41">
        <f>SUM(D158:D159)</f>
        <v>6.12</v>
      </c>
      <c r="E160" s="41">
        <f t="shared" ref="E160:G160" si="32">SUM(E158:E159)</f>
        <v>4.8479999999999999</v>
      </c>
      <c r="F160" s="41">
        <f t="shared" si="32"/>
        <v>13.367999999999999</v>
      </c>
      <c r="G160" s="41">
        <f t="shared" si="32"/>
        <v>121.5</v>
      </c>
      <c r="H160" s="51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</row>
    <row r="161" spans="1:21" ht="15" customHeight="1" x14ac:dyDescent="0.25">
      <c r="A161" s="103" t="s">
        <v>29</v>
      </c>
      <c r="B161" s="103"/>
      <c r="C161" s="21"/>
      <c r="D161" s="22">
        <f>D139+D147+D151+D157+D160</f>
        <v>84.611000000000004</v>
      </c>
      <c r="E161" s="22">
        <f t="shared" ref="E161:G161" si="33">E139+E147+E151+E157+E160</f>
        <v>80.896999999999991</v>
      </c>
      <c r="F161" s="22">
        <f t="shared" si="33"/>
        <v>337.85599999999999</v>
      </c>
      <c r="G161" s="22">
        <f t="shared" si="33"/>
        <v>2419.3410000000003</v>
      </c>
      <c r="H161" s="55"/>
      <c r="I161" s="66">
        <f>SUM(I133:I160)</f>
        <v>421.37119999999999</v>
      </c>
      <c r="J161" s="66">
        <f t="shared" ref="J161:U161" si="34">SUM(J133:J160)</f>
        <v>76.126919999999998</v>
      </c>
      <c r="K161" s="66">
        <f t="shared" si="34"/>
        <v>4054.8024000000005</v>
      </c>
      <c r="L161" s="71">
        <f t="shared" si="34"/>
        <v>1100.3483999999999</v>
      </c>
      <c r="M161" s="66">
        <f t="shared" si="34"/>
        <v>386.19739999999996</v>
      </c>
      <c r="N161" s="66">
        <f t="shared" si="34"/>
        <v>1639.1699999999998</v>
      </c>
      <c r="O161" s="66">
        <f t="shared" si="34"/>
        <v>963.42824000000007</v>
      </c>
      <c r="P161" s="66">
        <f t="shared" si="34"/>
        <v>21.564299999999996</v>
      </c>
      <c r="Q161" s="66">
        <f t="shared" si="34"/>
        <v>2627.3689999999997</v>
      </c>
      <c r="R161" s="66">
        <f t="shared" si="34"/>
        <v>1.5667579999999999</v>
      </c>
      <c r="S161" s="66">
        <f t="shared" si="34"/>
        <v>1.7885520000000001</v>
      </c>
      <c r="T161" s="66">
        <f t="shared" si="34"/>
        <v>20.270239999999998</v>
      </c>
      <c r="U161" s="66">
        <f t="shared" si="34"/>
        <v>117.84730000000002</v>
      </c>
    </row>
    <row r="162" spans="1:21" ht="15" customHeight="1" x14ac:dyDescent="0.25">
      <c r="A162" s="108" t="s">
        <v>30</v>
      </c>
      <c r="B162" s="109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10"/>
    </row>
    <row r="163" spans="1:21" ht="24" customHeight="1" x14ac:dyDescent="0.25">
      <c r="A163" s="101" t="s">
        <v>0</v>
      </c>
      <c r="B163" s="9" t="s">
        <v>138</v>
      </c>
      <c r="C163" s="12">
        <v>200</v>
      </c>
      <c r="D163" s="13">
        <v>6.668000000000001</v>
      </c>
      <c r="E163" s="13">
        <v>9.1349999999999998</v>
      </c>
      <c r="F163" s="13">
        <v>30.442</v>
      </c>
      <c r="G163" s="13">
        <v>230.65699999999998</v>
      </c>
      <c r="H163" s="51" t="s">
        <v>91</v>
      </c>
      <c r="I163" s="63">
        <v>16.149999999999999</v>
      </c>
      <c r="J163" s="63">
        <v>28.866</v>
      </c>
      <c r="K163" s="63">
        <v>289.66819999999996</v>
      </c>
      <c r="L163" s="63">
        <v>133.11240000000001</v>
      </c>
      <c r="M163" s="63">
        <v>59.793599999999991</v>
      </c>
      <c r="N163" s="63">
        <v>232.80500000000001</v>
      </c>
      <c r="O163" s="63">
        <v>19.28</v>
      </c>
      <c r="P163" s="63">
        <v>1.4256200000000001</v>
      </c>
      <c r="Q163" s="63">
        <v>65.900000000000006</v>
      </c>
      <c r="R163" s="63">
        <v>0.191</v>
      </c>
      <c r="S163" s="63">
        <v>0.26850000000000002</v>
      </c>
      <c r="T163" s="63">
        <v>0.1585</v>
      </c>
      <c r="U163" s="63">
        <v>1.2350000000000001</v>
      </c>
    </row>
    <row r="164" spans="1:21" ht="15" customHeight="1" x14ac:dyDescent="0.25">
      <c r="A164" s="101"/>
      <c r="B164" s="9" t="s">
        <v>140</v>
      </c>
      <c r="C164" s="14" t="s">
        <v>139</v>
      </c>
      <c r="D164" s="15">
        <v>4.7699999999999996</v>
      </c>
      <c r="E164" s="15">
        <v>4.05</v>
      </c>
      <c r="F164" s="15">
        <v>0.25</v>
      </c>
      <c r="G164" s="15">
        <v>56.55</v>
      </c>
      <c r="H164" s="51" t="s">
        <v>74</v>
      </c>
      <c r="I164" s="63">
        <v>8</v>
      </c>
      <c r="J164" s="63">
        <v>12.28</v>
      </c>
      <c r="K164" s="63">
        <v>56</v>
      </c>
      <c r="L164" s="63">
        <v>22</v>
      </c>
      <c r="M164" s="63">
        <v>4.8</v>
      </c>
      <c r="N164" s="63">
        <v>76.8</v>
      </c>
      <c r="O164" s="63">
        <v>22</v>
      </c>
      <c r="P164" s="63">
        <v>1</v>
      </c>
      <c r="Q164" s="63">
        <v>104</v>
      </c>
      <c r="R164" s="63">
        <v>2.8000000000000004E-2</v>
      </c>
      <c r="S164" s="63">
        <v>0.17600000000000002</v>
      </c>
      <c r="T164" s="63">
        <v>0.88</v>
      </c>
      <c r="U164" s="63">
        <v>0</v>
      </c>
    </row>
    <row r="165" spans="1:21" ht="15" customHeight="1" x14ac:dyDescent="0.25">
      <c r="A165" s="101"/>
      <c r="B165" s="6" t="s">
        <v>7</v>
      </c>
      <c r="C165" s="12">
        <v>40</v>
      </c>
      <c r="D165" s="13">
        <f>7.5*C165/100</f>
        <v>3</v>
      </c>
      <c r="E165" s="13">
        <f>2.9*C165/100</f>
        <v>1.1599999999999999</v>
      </c>
      <c r="F165" s="13">
        <f>51.4*C165/100</f>
        <v>20.56</v>
      </c>
      <c r="G165" s="15">
        <f>261*C165/100</f>
        <v>104.4</v>
      </c>
      <c r="H165" s="51" t="s">
        <v>89</v>
      </c>
      <c r="I165" s="63">
        <v>0</v>
      </c>
      <c r="J165" s="63">
        <v>0</v>
      </c>
      <c r="K165" s="63">
        <v>46</v>
      </c>
      <c r="L165" s="63">
        <v>9.5</v>
      </c>
      <c r="M165" s="63">
        <v>6.5</v>
      </c>
      <c r="N165" s="63">
        <v>32.5</v>
      </c>
      <c r="O165" s="63">
        <v>0</v>
      </c>
      <c r="P165" s="63">
        <v>0.6</v>
      </c>
      <c r="Q165" s="63">
        <v>0</v>
      </c>
      <c r="R165" s="63">
        <v>5.5E-2</v>
      </c>
      <c r="S165" s="63">
        <v>1.4999999999999999E-2</v>
      </c>
      <c r="T165" s="63">
        <v>0</v>
      </c>
      <c r="U165" s="63">
        <v>0</v>
      </c>
    </row>
    <row r="166" spans="1:21" ht="22.5" customHeight="1" x14ac:dyDescent="0.25">
      <c r="A166" s="101"/>
      <c r="B166" s="9" t="s">
        <v>142</v>
      </c>
      <c r="C166" s="14" t="s">
        <v>290</v>
      </c>
      <c r="D166" s="15">
        <v>0.17600000000000002</v>
      </c>
      <c r="E166" s="15">
        <v>15.95</v>
      </c>
      <c r="F166" s="15">
        <v>0.28600000000000003</v>
      </c>
      <c r="G166" s="15">
        <v>145.41999999999999</v>
      </c>
      <c r="H166" s="51" t="s">
        <v>143</v>
      </c>
      <c r="I166" s="63">
        <v>0</v>
      </c>
      <c r="J166" s="63">
        <v>0.2</v>
      </c>
      <c r="K166" s="63">
        <v>6</v>
      </c>
      <c r="L166" s="63">
        <v>4.8</v>
      </c>
      <c r="M166" s="63">
        <v>0.1</v>
      </c>
      <c r="N166" s="63">
        <v>6</v>
      </c>
      <c r="O166" s="63">
        <v>0.56000000000000005</v>
      </c>
      <c r="P166" s="63">
        <v>0.04</v>
      </c>
      <c r="Q166" s="63">
        <v>90</v>
      </c>
      <c r="R166" s="63">
        <v>2E-3</v>
      </c>
      <c r="S166" s="63">
        <v>2.4E-2</v>
      </c>
      <c r="T166" s="63">
        <v>0.26</v>
      </c>
      <c r="U166" s="63">
        <v>0</v>
      </c>
    </row>
    <row r="167" spans="1:21" ht="15" customHeight="1" x14ac:dyDescent="0.25">
      <c r="A167" s="101"/>
      <c r="B167" s="9" t="s">
        <v>144</v>
      </c>
      <c r="C167" s="14" t="s">
        <v>70</v>
      </c>
      <c r="D167" s="15">
        <v>1.9725000000000001</v>
      </c>
      <c r="E167" s="15">
        <v>1.4750000000000001</v>
      </c>
      <c r="F167" s="15">
        <v>12.42</v>
      </c>
      <c r="G167" s="15">
        <v>71.215000000000003</v>
      </c>
      <c r="H167" s="51" t="s">
        <v>73</v>
      </c>
      <c r="I167" s="63">
        <v>4.5</v>
      </c>
      <c r="J167" s="63">
        <v>1</v>
      </c>
      <c r="K167" s="63">
        <v>111.02499999999999</v>
      </c>
      <c r="L167" s="63">
        <v>63.5</v>
      </c>
      <c r="M167" s="63">
        <v>17.625</v>
      </c>
      <c r="N167" s="63">
        <v>61.375</v>
      </c>
      <c r="O167" s="63">
        <v>16.125</v>
      </c>
      <c r="P167" s="63">
        <v>0.63000000000000012</v>
      </c>
      <c r="Q167" s="63">
        <v>11.074999999999999</v>
      </c>
      <c r="R167" s="63">
        <v>2.2499999999999999E-2</v>
      </c>
      <c r="S167" s="63">
        <v>0.08</v>
      </c>
      <c r="T167" s="63">
        <v>1.4999999999999999E-2</v>
      </c>
      <c r="U167" s="63">
        <v>0.65</v>
      </c>
    </row>
    <row r="168" spans="1:21" ht="15" customHeight="1" x14ac:dyDescent="0.25">
      <c r="A168" s="101"/>
      <c r="B168" s="5" t="s">
        <v>145</v>
      </c>
      <c r="C168" s="12">
        <v>185</v>
      </c>
      <c r="D168" s="13">
        <v>0.4</v>
      </c>
      <c r="E168" s="13">
        <v>0.4</v>
      </c>
      <c r="F168" s="13">
        <v>9.8000000000000007</v>
      </c>
      <c r="G168" s="13">
        <v>44.4</v>
      </c>
      <c r="H168" s="51" t="s">
        <v>72</v>
      </c>
      <c r="I168" s="63">
        <v>0</v>
      </c>
      <c r="J168" s="63">
        <v>0</v>
      </c>
      <c r="K168" s="63">
        <v>278</v>
      </c>
      <c r="L168" s="63">
        <v>16</v>
      </c>
      <c r="M168" s="63">
        <v>9</v>
      </c>
      <c r="N168" s="63">
        <v>11</v>
      </c>
      <c r="O168" s="63">
        <v>0</v>
      </c>
      <c r="P168" s="63">
        <v>2.2000000000000002</v>
      </c>
      <c r="Q168" s="63">
        <v>0</v>
      </c>
      <c r="R168" s="63">
        <v>0.03</v>
      </c>
      <c r="S168" s="63">
        <v>0.02</v>
      </c>
      <c r="T168" s="63">
        <v>0</v>
      </c>
      <c r="U168" s="63">
        <v>10</v>
      </c>
    </row>
    <row r="169" spans="1:21" ht="15" customHeight="1" x14ac:dyDescent="0.25">
      <c r="A169" s="123" t="s">
        <v>15</v>
      </c>
      <c r="B169" s="123"/>
      <c r="C169" s="37">
        <f>C163+C164+C165+C166+C167+C168</f>
        <v>685</v>
      </c>
      <c r="D169" s="38">
        <f>SUM(D163:D168)</f>
        <v>16.986499999999999</v>
      </c>
      <c r="E169" s="38">
        <f t="shared" ref="E169:G169" si="35">SUM(E163:E168)</f>
        <v>32.17</v>
      </c>
      <c r="F169" s="38">
        <f t="shared" si="35"/>
        <v>73.757999999999996</v>
      </c>
      <c r="G169" s="38">
        <f t="shared" si="35"/>
        <v>652.64199999999994</v>
      </c>
      <c r="H169" s="51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</row>
    <row r="170" spans="1:21" ht="15" customHeight="1" x14ac:dyDescent="0.25">
      <c r="A170" s="101" t="s">
        <v>1</v>
      </c>
      <c r="B170" s="9" t="s">
        <v>183</v>
      </c>
      <c r="C170" s="12">
        <v>80</v>
      </c>
      <c r="D170" s="15">
        <v>4.0720000000000001</v>
      </c>
      <c r="E170" s="15">
        <v>5.8639999999999999</v>
      </c>
      <c r="F170" s="15">
        <v>5.3039999999999994</v>
      </c>
      <c r="G170" s="15">
        <v>90.28</v>
      </c>
      <c r="H170" s="51" t="s">
        <v>182</v>
      </c>
      <c r="I170" s="63">
        <v>11.68</v>
      </c>
      <c r="J170" s="63">
        <v>7.6209760000000006</v>
      </c>
      <c r="K170" s="63">
        <v>241.68879999999999</v>
      </c>
      <c r="L170" s="63">
        <v>28.6312</v>
      </c>
      <c r="M170" s="63">
        <v>20.184000000000001</v>
      </c>
      <c r="N170" s="63">
        <v>82.7864</v>
      </c>
      <c r="O170" s="63">
        <v>91.48</v>
      </c>
      <c r="P170" s="63">
        <v>0.72927999999999993</v>
      </c>
      <c r="Q170" s="63">
        <v>117.43599999999998</v>
      </c>
      <c r="R170" s="63">
        <v>4.3071999999999999E-2</v>
      </c>
      <c r="S170" s="63">
        <v>5.3991999999999998E-2</v>
      </c>
      <c r="T170" s="63">
        <v>6.12</v>
      </c>
      <c r="U170" s="63">
        <v>7.3111999999999986</v>
      </c>
    </row>
    <row r="171" spans="1:21" ht="24" customHeight="1" x14ac:dyDescent="0.25">
      <c r="A171" s="101"/>
      <c r="B171" s="9" t="s">
        <v>219</v>
      </c>
      <c r="C171" s="18">
        <v>250</v>
      </c>
      <c r="D171" s="15">
        <v>2.3280000000000003</v>
      </c>
      <c r="E171" s="15">
        <v>5.88</v>
      </c>
      <c r="F171" s="15">
        <v>14.898000000000001</v>
      </c>
      <c r="G171" s="15">
        <v>121.81</v>
      </c>
      <c r="H171" s="51" t="s">
        <v>119</v>
      </c>
      <c r="I171" s="63">
        <v>22.163999999999994</v>
      </c>
      <c r="J171" s="63">
        <v>2.0761600000000002</v>
      </c>
      <c r="K171" s="63">
        <v>481.9796</v>
      </c>
      <c r="L171" s="63">
        <v>27.8752</v>
      </c>
      <c r="M171" s="63">
        <v>27.772799999999997</v>
      </c>
      <c r="N171" s="63">
        <v>70.713999999999984</v>
      </c>
      <c r="O171" s="63">
        <v>31.508000000000003</v>
      </c>
      <c r="P171" s="63">
        <v>1.0043600000000001</v>
      </c>
      <c r="Q171" s="63">
        <v>205.62799999999999</v>
      </c>
      <c r="R171" s="63">
        <v>0.10956</v>
      </c>
      <c r="S171" s="63">
        <v>7.6239999999999988E-2</v>
      </c>
      <c r="T171" s="63">
        <v>7.000000000000001E-3</v>
      </c>
      <c r="U171" s="63">
        <v>16.119999999999997</v>
      </c>
    </row>
    <row r="172" spans="1:21" ht="15" customHeight="1" x14ac:dyDescent="0.25">
      <c r="A172" s="101"/>
      <c r="B172" s="9" t="s">
        <v>204</v>
      </c>
      <c r="C172" s="18">
        <v>100</v>
      </c>
      <c r="D172" s="15">
        <v>6.5457142857142996</v>
      </c>
      <c r="E172" s="15">
        <v>7.1142857142856997</v>
      </c>
      <c r="F172" s="15">
        <v>16.891428571428499</v>
      </c>
      <c r="G172" s="15">
        <v>157.78</v>
      </c>
      <c r="H172" s="51" t="s">
        <v>106</v>
      </c>
      <c r="I172" s="63">
        <v>12.26</v>
      </c>
      <c r="J172" s="63">
        <v>7.1542857142857148</v>
      </c>
      <c r="K172" s="63">
        <v>299.85428571428571</v>
      </c>
      <c r="L172" s="63">
        <v>77.30857142857144</v>
      </c>
      <c r="M172" s="63">
        <v>31.62</v>
      </c>
      <c r="N172" s="63">
        <v>208.61428571428573</v>
      </c>
      <c r="O172" s="63">
        <v>131</v>
      </c>
      <c r="P172" s="63">
        <v>2.1040000000000001</v>
      </c>
      <c r="Q172" s="63">
        <v>44.571428571428569</v>
      </c>
      <c r="R172" s="63">
        <v>0.19128571428571428</v>
      </c>
      <c r="S172" s="63">
        <v>0.24357142857142858</v>
      </c>
      <c r="T172" s="63">
        <v>8.5714285714285719E-3</v>
      </c>
      <c r="U172" s="63">
        <v>0.41714285714285715</v>
      </c>
    </row>
    <row r="173" spans="1:21" ht="22.5" customHeight="1" x14ac:dyDescent="0.25">
      <c r="A173" s="101"/>
      <c r="B173" s="5" t="s">
        <v>176</v>
      </c>
      <c r="C173" s="18">
        <v>40</v>
      </c>
      <c r="D173" s="15">
        <v>1.18</v>
      </c>
      <c r="E173" s="15">
        <v>0.88</v>
      </c>
      <c r="F173" s="15">
        <v>6.8040000000000012</v>
      </c>
      <c r="G173" s="15">
        <v>39.86</v>
      </c>
      <c r="H173" s="51" t="s">
        <v>130</v>
      </c>
      <c r="I173" s="63">
        <v>9.24</v>
      </c>
      <c r="J173" s="63">
        <v>0.66959999999999997</v>
      </c>
      <c r="K173" s="63">
        <v>165.4188</v>
      </c>
      <c r="L173" s="63">
        <v>17.154800000000002</v>
      </c>
      <c r="M173" s="63">
        <v>18.841200000000001</v>
      </c>
      <c r="N173" s="63">
        <v>34.825599999999994</v>
      </c>
      <c r="O173" s="63">
        <v>22.740320000000001</v>
      </c>
      <c r="P173" s="63">
        <v>0.57724000000000009</v>
      </c>
      <c r="Q173" s="63">
        <v>669.4</v>
      </c>
      <c r="R173" s="63">
        <v>4.2880000000000001E-2</v>
      </c>
      <c r="S173" s="63">
        <v>4.1504000000000006E-2</v>
      </c>
      <c r="T173" s="63">
        <v>1.5600000000000001E-2</v>
      </c>
      <c r="U173" s="63">
        <v>6.831999999999999</v>
      </c>
    </row>
    <row r="174" spans="1:21" ht="15" customHeight="1" x14ac:dyDescent="0.25">
      <c r="A174" s="101"/>
      <c r="B174" s="5" t="s">
        <v>220</v>
      </c>
      <c r="C174" s="18">
        <v>150</v>
      </c>
      <c r="D174" s="15">
        <v>2.9750000000000001</v>
      </c>
      <c r="E174" s="15">
        <v>3.9750000000000001</v>
      </c>
      <c r="F174" s="15">
        <v>30.037500000000001</v>
      </c>
      <c r="G174" s="15">
        <v>167.83750000000001</v>
      </c>
      <c r="H174" s="51" t="s">
        <v>107</v>
      </c>
      <c r="I174" s="63">
        <v>30.86</v>
      </c>
      <c r="J174" s="63">
        <v>8.1309000000000005</v>
      </c>
      <c r="K174" s="63">
        <v>55.56</v>
      </c>
      <c r="L174" s="63">
        <v>11.412000000000001</v>
      </c>
      <c r="M174" s="63">
        <v>27.063749999999999</v>
      </c>
      <c r="N174" s="63">
        <v>83.25</v>
      </c>
      <c r="O174" s="63">
        <v>26.888999999999996</v>
      </c>
      <c r="P174" s="63">
        <v>0.59099999999999997</v>
      </c>
      <c r="Q174" s="63">
        <v>30.375</v>
      </c>
      <c r="R174" s="63">
        <v>4.3395000000000003E-2</v>
      </c>
      <c r="S174" s="63">
        <v>2.946E-2</v>
      </c>
      <c r="T174" s="63">
        <v>8.7750000000000009E-2</v>
      </c>
      <c r="U174" s="63">
        <v>0</v>
      </c>
    </row>
    <row r="175" spans="1:21" ht="24.75" customHeight="1" x14ac:dyDescent="0.25">
      <c r="A175" s="101"/>
      <c r="B175" s="5" t="s">
        <v>148</v>
      </c>
      <c r="C175" s="20" t="s">
        <v>70</v>
      </c>
      <c r="D175" s="16">
        <v>0.38</v>
      </c>
      <c r="E175" s="16">
        <v>0</v>
      </c>
      <c r="F175" s="16">
        <v>19.821999999999999</v>
      </c>
      <c r="G175" s="16">
        <v>80.787000000000006</v>
      </c>
      <c r="H175" s="51" t="s">
        <v>78</v>
      </c>
      <c r="I175" s="63">
        <v>0</v>
      </c>
      <c r="J175" s="63">
        <v>0</v>
      </c>
      <c r="K175" s="63">
        <v>33.099999999999994</v>
      </c>
      <c r="L175" s="63">
        <v>3.9</v>
      </c>
      <c r="M175" s="63">
        <v>2.8</v>
      </c>
      <c r="N175" s="63">
        <v>0</v>
      </c>
      <c r="O175" s="63">
        <v>0</v>
      </c>
      <c r="P175" s="63">
        <v>0.19</v>
      </c>
      <c r="Q175" s="63">
        <v>11.6</v>
      </c>
      <c r="R175" s="63">
        <v>0</v>
      </c>
      <c r="S175" s="63">
        <v>0</v>
      </c>
      <c r="T175" s="63">
        <v>0</v>
      </c>
      <c r="U175" s="63">
        <v>11.2</v>
      </c>
    </row>
    <row r="176" spans="1:21" ht="15" customHeight="1" x14ac:dyDescent="0.25">
      <c r="A176" s="101"/>
      <c r="B176" s="9" t="s">
        <v>4</v>
      </c>
      <c r="C176" s="12">
        <v>40</v>
      </c>
      <c r="D176" s="13">
        <f>8*C176/100</f>
        <v>3.2</v>
      </c>
      <c r="E176" s="13">
        <f>1.5*C176/100</f>
        <v>0.6</v>
      </c>
      <c r="F176" s="13">
        <f>40.1*C176/100</f>
        <v>16.04</v>
      </c>
      <c r="G176" s="13">
        <f>206*C176/100</f>
        <v>82.4</v>
      </c>
      <c r="H176" s="51" t="s">
        <v>56</v>
      </c>
      <c r="I176" s="63">
        <v>0</v>
      </c>
      <c r="J176" s="63">
        <v>12.36</v>
      </c>
      <c r="K176" s="63">
        <v>98</v>
      </c>
      <c r="L176" s="63">
        <v>14</v>
      </c>
      <c r="M176" s="63">
        <v>18.8</v>
      </c>
      <c r="N176" s="63">
        <v>63.2</v>
      </c>
      <c r="O176" s="63">
        <v>0</v>
      </c>
      <c r="P176" s="63">
        <v>1.56</v>
      </c>
      <c r="Q176" s="63">
        <v>0</v>
      </c>
      <c r="R176" s="63">
        <v>7.1999999999999995E-2</v>
      </c>
      <c r="S176" s="63">
        <v>3.2000000000000001E-2</v>
      </c>
      <c r="T176" s="63">
        <v>0</v>
      </c>
      <c r="U176" s="63">
        <v>0</v>
      </c>
    </row>
    <row r="177" spans="1:21" ht="15" customHeight="1" x14ac:dyDescent="0.25">
      <c r="A177" s="101"/>
      <c r="B177" s="9" t="s">
        <v>5</v>
      </c>
      <c r="C177" s="12">
        <v>45</v>
      </c>
      <c r="D177" s="13">
        <f>7.6*C177/100</f>
        <v>3.42</v>
      </c>
      <c r="E177" s="13">
        <f>0.8*C177/100</f>
        <v>0.36</v>
      </c>
      <c r="F177" s="13">
        <f>49.2*C177/100</f>
        <v>22.14</v>
      </c>
      <c r="G177" s="15">
        <f>234*C177/100</f>
        <v>105.3</v>
      </c>
      <c r="H177" s="51" t="s">
        <v>57</v>
      </c>
      <c r="I177" s="63">
        <v>1.44</v>
      </c>
      <c r="J177" s="63">
        <v>2.7</v>
      </c>
      <c r="K177" s="63">
        <v>41.85</v>
      </c>
      <c r="L177" s="63">
        <v>9</v>
      </c>
      <c r="M177" s="63">
        <v>6.3</v>
      </c>
      <c r="N177" s="63">
        <v>29.25</v>
      </c>
      <c r="O177" s="63">
        <v>6.5250000000000004</v>
      </c>
      <c r="P177" s="63">
        <v>0.49500000000000005</v>
      </c>
      <c r="Q177" s="63">
        <v>0</v>
      </c>
      <c r="R177" s="63">
        <v>4.9500000000000002E-2</v>
      </c>
      <c r="S177" s="63">
        <v>1.3499999999999998E-2</v>
      </c>
      <c r="T177" s="63">
        <v>0</v>
      </c>
      <c r="U177" s="63">
        <v>0</v>
      </c>
    </row>
    <row r="178" spans="1:21" ht="15" customHeight="1" x14ac:dyDescent="0.25">
      <c r="A178" s="102" t="s">
        <v>16</v>
      </c>
      <c r="B178" s="102"/>
      <c r="C178" s="37">
        <f>C170+C171+C172+C173+C174+C175+C176+C177</f>
        <v>905</v>
      </c>
      <c r="D178" s="38">
        <f>SUM(D170:D177)</f>
        <v>24.100714285714297</v>
      </c>
      <c r="E178" s="38">
        <f t="shared" ref="E178:G178" si="36">SUM(E170:E177)</f>
        <v>24.673285714285701</v>
      </c>
      <c r="F178" s="38">
        <f t="shared" si="36"/>
        <v>131.9369285714285</v>
      </c>
      <c r="G178" s="38">
        <f t="shared" si="36"/>
        <v>846.05449999999996</v>
      </c>
      <c r="H178" s="51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</row>
    <row r="179" spans="1:21" ht="26.25" customHeight="1" x14ac:dyDescent="0.25">
      <c r="A179" s="101" t="s">
        <v>2</v>
      </c>
      <c r="B179" s="9" t="s">
        <v>221</v>
      </c>
      <c r="C179" s="18">
        <v>150</v>
      </c>
      <c r="D179" s="15">
        <v>14.5866666666667</v>
      </c>
      <c r="E179" s="15">
        <v>6.9333333333333336</v>
      </c>
      <c r="F179" s="15">
        <v>31.866666666666699</v>
      </c>
      <c r="G179" s="15">
        <v>247.86666666666667</v>
      </c>
      <c r="H179" s="51" t="s">
        <v>83</v>
      </c>
      <c r="I179" s="63">
        <v>43.71</v>
      </c>
      <c r="J179" s="63">
        <v>41.683999999999997</v>
      </c>
      <c r="K179" s="63">
        <v>294.04000000000002</v>
      </c>
      <c r="L179" s="63">
        <v>338.78500000000003</v>
      </c>
      <c r="M179" s="63">
        <v>39.92</v>
      </c>
      <c r="N179" s="63">
        <v>329.30500000000001</v>
      </c>
      <c r="O179" s="63">
        <v>84.265000000000001</v>
      </c>
      <c r="P179" s="63">
        <v>1.4056999999999999</v>
      </c>
      <c r="Q179" s="63">
        <v>71.53</v>
      </c>
      <c r="R179" s="63">
        <v>0.12839999999999999</v>
      </c>
      <c r="S179" s="63">
        <v>0.4118</v>
      </c>
      <c r="T179" s="63">
        <v>3</v>
      </c>
      <c r="U179" s="63">
        <v>0.98599999999999999</v>
      </c>
    </row>
    <row r="180" spans="1:21" ht="15" customHeight="1" x14ac:dyDescent="0.25">
      <c r="A180" s="101"/>
      <c r="B180" s="6" t="s">
        <v>169</v>
      </c>
      <c r="C180" s="12">
        <v>25</v>
      </c>
      <c r="D180" s="13">
        <v>0.1</v>
      </c>
      <c r="E180" s="13">
        <v>0</v>
      </c>
      <c r="F180" s="13">
        <v>16.25</v>
      </c>
      <c r="G180" s="15">
        <v>65.5</v>
      </c>
      <c r="H180" s="51" t="s">
        <v>168</v>
      </c>
      <c r="I180" s="63">
        <v>0</v>
      </c>
      <c r="J180" s="63">
        <v>0</v>
      </c>
      <c r="K180" s="63">
        <v>32.25</v>
      </c>
      <c r="L180" s="63">
        <v>3.5</v>
      </c>
      <c r="M180" s="63">
        <v>1.75</v>
      </c>
      <c r="N180" s="63">
        <v>2.25</v>
      </c>
      <c r="O180" s="63">
        <v>0</v>
      </c>
      <c r="P180" s="63">
        <v>0.32500000000000001</v>
      </c>
      <c r="Q180" s="63">
        <v>0</v>
      </c>
      <c r="R180" s="63">
        <v>2.5000000000000001E-3</v>
      </c>
      <c r="S180" s="63">
        <v>5.0000000000000001E-3</v>
      </c>
      <c r="T180" s="63">
        <v>0</v>
      </c>
      <c r="U180" s="63">
        <v>0.125</v>
      </c>
    </row>
    <row r="181" spans="1:21" ht="15" customHeight="1" x14ac:dyDescent="0.25">
      <c r="A181" s="101"/>
      <c r="B181" s="9" t="s">
        <v>189</v>
      </c>
      <c r="C181" s="12">
        <v>200</v>
      </c>
      <c r="D181" s="16">
        <v>0.2</v>
      </c>
      <c r="E181" s="16">
        <v>5.0999999999999997E-2</v>
      </c>
      <c r="F181" s="16">
        <v>10.049000000000001</v>
      </c>
      <c r="G181" s="16">
        <v>41.417999999999999</v>
      </c>
      <c r="H181" s="51" t="s">
        <v>95</v>
      </c>
      <c r="I181" s="63">
        <v>0</v>
      </c>
      <c r="J181" s="63">
        <v>0</v>
      </c>
      <c r="K181" s="63">
        <v>25.1</v>
      </c>
      <c r="L181" s="63">
        <v>5.25</v>
      </c>
      <c r="M181" s="63">
        <v>4.4000000000000004</v>
      </c>
      <c r="N181" s="63">
        <v>8.24</v>
      </c>
      <c r="O181" s="63">
        <v>0</v>
      </c>
      <c r="P181" s="63">
        <v>0.85</v>
      </c>
      <c r="Q181" s="63">
        <v>0.5</v>
      </c>
      <c r="R181" s="63">
        <v>7.000000000000001E-4</v>
      </c>
      <c r="S181" s="63">
        <v>0.01</v>
      </c>
      <c r="T181" s="63">
        <v>0</v>
      </c>
      <c r="U181" s="63">
        <v>0.1</v>
      </c>
    </row>
    <row r="182" spans="1:21" ht="15" customHeight="1" x14ac:dyDescent="0.25">
      <c r="A182" s="112" t="s">
        <v>17</v>
      </c>
      <c r="B182" s="113"/>
      <c r="C182" s="39">
        <f>C179+C180+C181</f>
        <v>375</v>
      </c>
      <c r="D182" s="38">
        <f>SUM(D179:D181)</f>
        <v>14.886666666666699</v>
      </c>
      <c r="E182" s="38">
        <f t="shared" ref="E182:G182" si="37">SUM(E179:E181)</f>
        <v>6.9843333333333337</v>
      </c>
      <c r="F182" s="38">
        <f t="shared" si="37"/>
        <v>58.165666666666702</v>
      </c>
      <c r="G182" s="38">
        <f t="shared" si="37"/>
        <v>354.78466666666668</v>
      </c>
      <c r="H182" s="51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</row>
    <row r="183" spans="1:21" ht="41.25" customHeight="1" x14ac:dyDescent="0.25">
      <c r="A183" s="101" t="s">
        <v>3</v>
      </c>
      <c r="B183" s="9" t="s">
        <v>92</v>
      </c>
      <c r="C183" s="12">
        <v>80</v>
      </c>
      <c r="D183" s="19">
        <v>0.56000000000000005</v>
      </c>
      <c r="E183" s="19">
        <v>0.08</v>
      </c>
      <c r="F183" s="19">
        <v>1.52</v>
      </c>
      <c r="G183" s="17">
        <v>8.8000000000000007</v>
      </c>
      <c r="H183" s="51" t="s">
        <v>75</v>
      </c>
      <c r="I183" s="63">
        <v>0.08</v>
      </c>
      <c r="J183" s="63">
        <v>0.24</v>
      </c>
      <c r="K183" s="63">
        <v>156.80000000000001</v>
      </c>
      <c r="L183" s="63">
        <v>13.6</v>
      </c>
      <c r="M183" s="63">
        <v>11.2</v>
      </c>
      <c r="N183" s="63">
        <v>24</v>
      </c>
      <c r="O183" s="63">
        <v>1.04</v>
      </c>
      <c r="P183" s="63">
        <v>0.4</v>
      </c>
      <c r="Q183" s="63">
        <v>0</v>
      </c>
      <c r="R183" s="63">
        <v>2.4E-2</v>
      </c>
      <c r="S183" s="63">
        <v>1.6E-2</v>
      </c>
      <c r="T183" s="63">
        <v>0</v>
      </c>
      <c r="U183" s="63">
        <v>5.6</v>
      </c>
    </row>
    <row r="184" spans="1:21" ht="15" customHeight="1" x14ac:dyDescent="0.25">
      <c r="A184" s="101"/>
      <c r="B184" s="9" t="s">
        <v>164</v>
      </c>
      <c r="C184" s="18">
        <v>100</v>
      </c>
      <c r="D184" s="15">
        <v>7.8571428571429003</v>
      </c>
      <c r="E184" s="15">
        <v>4.7285714285714286</v>
      </c>
      <c r="F184" s="15">
        <v>17.157142857142901</v>
      </c>
      <c r="G184" s="15">
        <v>142.61000000000001</v>
      </c>
      <c r="H184" s="51" t="s">
        <v>120</v>
      </c>
      <c r="I184" s="63">
        <v>124.01</v>
      </c>
      <c r="J184" s="63">
        <v>17.674285714285716</v>
      </c>
      <c r="K184" s="63">
        <v>368.32142857142856</v>
      </c>
      <c r="L184" s="63">
        <v>89.114285714285714</v>
      </c>
      <c r="M184" s="63">
        <v>51.45</v>
      </c>
      <c r="N184" s="63">
        <v>222.67857142857142</v>
      </c>
      <c r="O184" s="63">
        <v>506.32571428571435</v>
      </c>
      <c r="P184" s="63">
        <v>1.3421428571428571</v>
      </c>
      <c r="Q184" s="63">
        <v>19.542857142857144</v>
      </c>
      <c r="R184" s="63">
        <v>0.17157142857142857</v>
      </c>
      <c r="S184" s="63">
        <v>0.17100000000000001</v>
      </c>
      <c r="T184" s="63">
        <v>15.714285714285714</v>
      </c>
      <c r="U184" s="63">
        <v>0.75</v>
      </c>
    </row>
    <row r="185" spans="1:21" ht="15" customHeight="1" x14ac:dyDescent="0.25">
      <c r="A185" s="101"/>
      <c r="B185" s="5" t="s">
        <v>177</v>
      </c>
      <c r="C185" s="18">
        <v>180</v>
      </c>
      <c r="D185" s="15">
        <v>2.6584999999999996</v>
      </c>
      <c r="E185" s="15">
        <v>4.9659999999999993</v>
      </c>
      <c r="F185" s="15">
        <v>17.420000000000002</v>
      </c>
      <c r="G185" s="15">
        <v>125.04699999999998</v>
      </c>
      <c r="H185" s="51" t="s">
        <v>100</v>
      </c>
      <c r="I185" s="63">
        <v>28.13</v>
      </c>
      <c r="J185" s="63">
        <v>1.0424519999999999</v>
      </c>
      <c r="K185" s="63">
        <v>916.35300000000007</v>
      </c>
      <c r="L185" s="63">
        <v>53.262</v>
      </c>
      <c r="M185" s="63">
        <v>39.419999999999995</v>
      </c>
      <c r="N185" s="63">
        <v>116.93700000000001</v>
      </c>
      <c r="O185" s="63">
        <v>51.821999999999996</v>
      </c>
      <c r="P185" s="63">
        <v>1.4561999999999999</v>
      </c>
      <c r="Q185" s="63">
        <v>51.056999999999995</v>
      </c>
      <c r="R185" s="63">
        <v>0.19638000000000003</v>
      </c>
      <c r="S185" s="63">
        <v>0.15903</v>
      </c>
      <c r="T185" s="63">
        <v>0.12510000000000002</v>
      </c>
      <c r="U185" s="63">
        <v>31.131000000000004</v>
      </c>
    </row>
    <row r="186" spans="1:21" ht="15" customHeight="1" x14ac:dyDescent="0.25">
      <c r="A186" s="101"/>
      <c r="B186" s="5" t="s">
        <v>6</v>
      </c>
      <c r="C186" s="12">
        <v>200</v>
      </c>
      <c r="D186" s="13">
        <v>1</v>
      </c>
      <c r="E186" s="13">
        <v>0.2</v>
      </c>
      <c r="F186" s="13">
        <v>20.2</v>
      </c>
      <c r="G186" s="13">
        <v>86.6</v>
      </c>
      <c r="H186" s="51" t="s">
        <v>84</v>
      </c>
      <c r="I186" s="63">
        <v>2</v>
      </c>
      <c r="J186" s="63">
        <v>0</v>
      </c>
      <c r="K186" s="63">
        <v>240</v>
      </c>
      <c r="L186" s="63">
        <v>14</v>
      </c>
      <c r="M186" s="63">
        <v>8</v>
      </c>
      <c r="N186" s="63">
        <v>14</v>
      </c>
      <c r="O186" s="63">
        <v>0</v>
      </c>
      <c r="P186" s="63">
        <v>2.8</v>
      </c>
      <c r="Q186" s="63">
        <v>0</v>
      </c>
      <c r="R186" s="63">
        <v>0.02</v>
      </c>
      <c r="S186" s="63">
        <v>0.02</v>
      </c>
      <c r="T186" s="63">
        <v>0</v>
      </c>
      <c r="U186" s="63">
        <v>4</v>
      </c>
    </row>
    <row r="187" spans="1:21" ht="15" customHeight="1" x14ac:dyDescent="0.25">
      <c r="A187" s="101"/>
      <c r="B187" s="9" t="s">
        <v>4</v>
      </c>
      <c r="C187" s="12">
        <v>50</v>
      </c>
      <c r="D187" s="13">
        <f>8*C187/100</f>
        <v>4</v>
      </c>
      <c r="E187" s="13">
        <f>1.5*C187/100</f>
        <v>0.75</v>
      </c>
      <c r="F187" s="13">
        <f>40.1*C187/100</f>
        <v>20.05</v>
      </c>
      <c r="G187" s="13">
        <f>206*C187/100</f>
        <v>103</v>
      </c>
      <c r="H187" s="51" t="s">
        <v>87</v>
      </c>
      <c r="I187" s="63">
        <v>0</v>
      </c>
      <c r="J187" s="63">
        <v>15.45</v>
      </c>
      <c r="K187" s="63">
        <v>122.5</v>
      </c>
      <c r="L187" s="63">
        <v>17.5</v>
      </c>
      <c r="M187" s="63">
        <v>23.5</v>
      </c>
      <c r="N187" s="63">
        <v>79</v>
      </c>
      <c r="O187" s="63">
        <v>0</v>
      </c>
      <c r="P187" s="63">
        <v>1.95</v>
      </c>
      <c r="Q187" s="63">
        <v>0</v>
      </c>
      <c r="R187" s="63">
        <v>0.09</v>
      </c>
      <c r="S187" s="63">
        <v>0.04</v>
      </c>
      <c r="T187" s="63">
        <v>0</v>
      </c>
      <c r="U187" s="63">
        <v>0</v>
      </c>
    </row>
    <row r="188" spans="1:21" ht="15" customHeight="1" x14ac:dyDescent="0.25">
      <c r="A188" s="102" t="s">
        <v>18</v>
      </c>
      <c r="B188" s="102"/>
      <c r="C188" s="40">
        <f>C183+C184+C185+C186+C187</f>
        <v>610</v>
      </c>
      <c r="D188" s="41">
        <f>SUM(D183:D187)</f>
        <v>16.075642857142903</v>
      </c>
      <c r="E188" s="41">
        <f>SUM(E183:E187)</f>
        <v>10.724571428571426</v>
      </c>
      <c r="F188" s="41">
        <f>SUM(F183:F187)</f>
        <v>76.347142857142899</v>
      </c>
      <c r="G188" s="41">
        <f>SUM(G183:G187)</f>
        <v>466.05700000000002</v>
      </c>
      <c r="H188" s="51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</row>
    <row r="189" spans="1:21" ht="27" customHeight="1" x14ac:dyDescent="0.25">
      <c r="A189" s="101" t="s">
        <v>19</v>
      </c>
      <c r="B189" s="8" t="s">
        <v>156</v>
      </c>
      <c r="C189" s="18">
        <v>180</v>
      </c>
      <c r="D189" s="15">
        <v>5.22</v>
      </c>
      <c r="E189" s="15">
        <v>4.5</v>
      </c>
      <c r="F189" s="15">
        <v>7.2</v>
      </c>
      <c r="G189" s="15">
        <v>90.18</v>
      </c>
      <c r="H189" s="51" t="s">
        <v>86</v>
      </c>
      <c r="I189" s="63">
        <v>16.2</v>
      </c>
      <c r="J189" s="63">
        <v>3.6</v>
      </c>
      <c r="K189" s="63">
        <v>262.8</v>
      </c>
      <c r="L189" s="63">
        <v>216</v>
      </c>
      <c r="M189" s="63">
        <v>25.2</v>
      </c>
      <c r="N189" s="63">
        <v>162</v>
      </c>
      <c r="O189" s="63">
        <v>36</v>
      </c>
      <c r="P189" s="63">
        <v>0.18</v>
      </c>
      <c r="Q189" s="63">
        <v>39.6</v>
      </c>
      <c r="R189" s="63">
        <v>7.2000000000000008E-2</v>
      </c>
      <c r="S189" s="63">
        <v>0.30599999999999999</v>
      </c>
      <c r="T189" s="63">
        <v>0</v>
      </c>
      <c r="U189" s="63">
        <v>1.2599999999999998</v>
      </c>
    </row>
    <row r="190" spans="1:21" ht="15" customHeight="1" x14ac:dyDescent="0.25">
      <c r="A190" s="101"/>
      <c r="B190" s="6" t="s">
        <v>7</v>
      </c>
      <c r="C190" s="12">
        <v>20</v>
      </c>
      <c r="D190" s="13">
        <v>0.9</v>
      </c>
      <c r="E190" s="13">
        <v>0.34799999999999998</v>
      </c>
      <c r="F190" s="13">
        <v>6.1679999999999993</v>
      </c>
      <c r="G190" s="15">
        <v>31.32</v>
      </c>
      <c r="H190" s="51" t="s">
        <v>89</v>
      </c>
      <c r="I190" s="63">
        <v>0</v>
      </c>
      <c r="J190" s="63">
        <v>0</v>
      </c>
      <c r="K190" s="63">
        <v>18.399999999999999</v>
      </c>
      <c r="L190" s="63">
        <v>3.8</v>
      </c>
      <c r="M190" s="63">
        <v>2.6</v>
      </c>
      <c r="N190" s="63">
        <v>13</v>
      </c>
      <c r="O190" s="63">
        <v>0</v>
      </c>
      <c r="P190" s="63">
        <v>0.24</v>
      </c>
      <c r="Q190" s="63">
        <v>0</v>
      </c>
      <c r="R190" s="63">
        <v>2.2000000000000002E-2</v>
      </c>
      <c r="S190" s="63">
        <v>6.0000000000000001E-3</v>
      </c>
      <c r="T190" s="63">
        <v>0</v>
      </c>
      <c r="U190" s="63">
        <v>0</v>
      </c>
    </row>
    <row r="191" spans="1:21" ht="15" customHeight="1" x14ac:dyDescent="0.25">
      <c r="A191" s="102" t="s">
        <v>22</v>
      </c>
      <c r="B191" s="102"/>
      <c r="C191" s="40">
        <f>C189+C190</f>
        <v>200</v>
      </c>
      <c r="D191" s="41">
        <f>SUM(D189:D190)</f>
        <v>6.12</v>
      </c>
      <c r="E191" s="41">
        <f t="shared" ref="E191:G191" si="38">SUM(E189:E190)</f>
        <v>4.8479999999999999</v>
      </c>
      <c r="F191" s="41">
        <f t="shared" si="38"/>
        <v>13.367999999999999</v>
      </c>
      <c r="G191" s="41">
        <f t="shared" si="38"/>
        <v>121.5</v>
      </c>
      <c r="H191" s="51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</row>
    <row r="192" spans="1:21" ht="15" customHeight="1" x14ac:dyDescent="0.25">
      <c r="A192" s="103" t="s">
        <v>53</v>
      </c>
      <c r="B192" s="103"/>
      <c r="C192" s="21"/>
      <c r="D192" s="22">
        <f>D169+D178+D182+D188+D191</f>
        <v>78.169523809523895</v>
      </c>
      <c r="E192" s="22">
        <f>E169+E178+E182+E188+E191</f>
        <v>79.40019047619046</v>
      </c>
      <c r="F192" s="22">
        <f>F169+F178+F182+F188+F191</f>
        <v>353.57573809523808</v>
      </c>
      <c r="G192" s="22">
        <f>G169+G178+G182+G188+G191</f>
        <v>2441.0381666666667</v>
      </c>
      <c r="H192" s="55"/>
      <c r="I192" s="66">
        <f t="shared" ref="I192:U192" si="39">SUM(I163:I191)</f>
        <v>330.42399999999998</v>
      </c>
      <c r="J192" s="66">
        <f t="shared" si="39"/>
        <v>162.74865942857141</v>
      </c>
      <c r="K192" s="66">
        <f t="shared" si="39"/>
        <v>4640.7091142857134</v>
      </c>
      <c r="L192" s="71">
        <f t="shared" si="39"/>
        <v>1193.0054571428573</v>
      </c>
      <c r="M192" s="66">
        <f t="shared" si="39"/>
        <v>458.64035000000001</v>
      </c>
      <c r="N192" s="66">
        <f t="shared" si="39"/>
        <v>1964.5308571428573</v>
      </c>
      <c r="O192" s="66">
        <f t="shared" si="39"/>
        <v>1047.5600342857142</v>
      </c>
      <c r="P192" s="66">
        <f t="shared" si="39"/>
        <v>24.095542857142853</v>
      </c>
      <c r="Q192" s="66">
        <f t="shared" si="39"/>
        <v>1532.2152857142855</v>
      </c>
      <c r="R192" s="66">
        <f t="shared" si="39"/>
        <v>1.6077441428571428</v>
      </c>
      <c r="S192" s="66">
        <f t="shared" si="39"/>
        <v>2.2185974285714285</v>
      </c>
      <c r="T192" s="71">
        <f t="shared" si="39"/>
        <v>26.391807142857143</v>
      </c>
      <c r="U192" s="66">
        <f t="shared" si="39"/>
        <v>97.717342857142867</v>
      </c>
    </row>
    <row r="193" spans="1:21" ht="15" customHeight="1" x14ac:dyDescent="0.25">
      <c r="A193" s="108" t="s">
        <v>31</v>
      </c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10"/>
    </row>
    <row r="194" spans="1:21" ht="15" customHeight="1" x14ac:dyDescent="0.25">
      <c r="A194" s="101" t="s">
        <v>0</v>
      </c>
      <c r="B194" s="9" t="s">
        <v>222</v>
      </c>
      <c r="C194" s="18">
        <v>145</v>
      </c>
      <c r="D194" s="15">
        <v>10.897499999999997</v>
      </c>
      <c r="E194" s="15">
        <v>14.11</v>
      </c>
      <c r="F194" s="15">
        <v>2.6590000000000003</v>
      </c>
      <c r="G194" s="15">
        <v>181.15700000000001</v>
      </c>
      <c r="H194" s="51" t="s">
        <v>94</v>
      </c>
      <c r="I194" s="63">
        <v>37.823333333333338</v>
      </c>
      <c r="J194" s="63">
        <v>29.823333333333331</v>
      </c>
      <c r="K194" s="63">
        <v>213.98966666666666</v>
      </c>
      <c r="L194" s="63">
        <v>122.30933333333334</v>
      </c>
      <c r="M194" s="63">
        <v>19.219000000000001</v>
      </c>
      <c r="N194" s="63">
        <v>231.67166666666665</v>
      </c>
      <c r="O194" s="63">
        <v>63.373333333333335</v>
      </c>
      <c r="P194" s="63">
        <v>2.4196333333333331</v>
      </c>
      <c r="Q194" s="63">
        <v>277.48666666666668</v>
      </c>
      <c r="R194" s="63">
        <v>8.8233333333333344E-2</v>
      </c>
      <c r="S194" s="63">
        <v>0.50066666666666659</v>
      </c>
      <c r="T194" s="63">
        <v>2.1351333333333331</v>
      </c>
      <c r="U194" s="63">
        <v>0.72799999999999998</v>
      </c>
    </row>
    <row r="195" spans="1:21" ht="27" customHeight="1" x14ac:dyDescent="0.25">
      <c r="A195" s="101"/>
      <c r="B195" s="9" t="s">
        <v>181</v>
      </c>
      <c r="C195" s="12">
        <v>30</v>
      </c>
      <c r="D195" s="13">
        <v>6.96</v>
      </c>
      <c r="E195" s="13">
        <v>8.85</v>
      </c>
      <c r="F195" s="13">
        <v>0</v>
      </c>
      <c r="G195" s="15">
        <v>109.2</v>
      </c>
      <c r="H195" s="51" t="s">
        <v>180</v>
      </c>
      <c r="I195" s="63">
        <v>0</v>
      </c>
      <c r="J195" s="63">
        <v>4.3499999999999996</v>
      </c>
      <c r="K195" s="63">
        <v>26.4</v>
      </c>
      <c r="L195" s="63">
        <v>264</v>
      </c>
      <c r="M195" s="63">
        <v>10.5</v>
      </c>
      <c r="N195" s="63">
        <v>150</v>
      </c>
      <c r="O195" s="63">
        <v>0</v>
      </c>
      <c r="P195" s="63">
        <v>0.3</v>
      </c>
      <c r="Q195" s="63">
        <v>86.4</v>
      </c>
      <c r="R195" s="63">
        <v>1.2E-2</v>
      </c>
      <c r="S195" s="63">
        <v>0.09</v>
      </c>
      <c r="T195" s="63">
        <v>0.28799999999999998</v>
      </c>
      <c r="U195" s="63">
        <v>0.21</v>
      </c>
    </row>
    <row r="196" spans="1:21" ht="15" customHeight="1" x14ac:dyDescent="0.25">
      <c r="A196" s="101"/>
      <c r="B196" s="6" t="s">
        <v>7</v>
      </c>
      <c r="C196" s="12">
        <v>60</v>
      </c>
      <c r="D196" s="13">
        <f>7.5*C196/100</f>
        <v>4.5</v>
      </c>
      <c r="E196" s="13">
        <f>2.9*C196/100</f>
        <v>1.74</v>
      </c>
      <c r="F196" s="13">
        <f>51.4*C196/100</f>
        <v>30.84</v>
      </c>
      <c r="G196" s="15">
        <f>261*C196/100</f>
        <v>156.6</v>
      </c>
      <c r="H196" s="51" t="s">
        <v>89</v>
      </c>
      <c r="I196" s="63">
        <v>0</v>
      </c>
      <c r="J196" s="63">
        <v>0</v>
      </c>
      <c r="K196" s="63">
        <v>55.2</v>
      </c>
      <c r="L196" s="63">
        <v>11.4</v>
      </c>
      <c r="M196" s="63">
        <v>7.8</v>
      </c>
      <c r="N196" s="63">
        <v>39</v>
      </c>
      <c r="O196" s="63">
        <v>0</v>
      </c>
      <c r="P196" s="63">
        <v>0.72</v>
      </c>
      <c r="Q196" s="63">
        <v>0</v>
      </c>
      <c r="R196" s="63">
        <v>6.6000000000000003E-2</v>
      </c>
      <c r="S196" s="63">
        <v>1.7999999999999999E-2</v>
      </c>
      <c r="T196" s="63">
        <v>0</v>
      </c>
      <c r="U196" s="63">
        <v>0</v>
      </c>
    </row>
    <row r="197" spans="1:21" ht="27" customHeight="1" x14ac:dyDescent="0.25">
      <c r="A197" s="101"/>
      <c r="B197" s="9" t="s">
        <v>142</v>
      </c>
      <c r="C197" s="14" t="s">
        <v>141</v>
      </c>
      <c r="D197" s="15">
        <v>0.08</v>
      </c>
      <c r="E197" s="15">
        <v>7.25</v>
      </c>
      <c r="F197" s="15">
        <v>0.13</v>
      </c>
      <c r="G197" s="15">
        <v>66.099999999999994</v>
      </c>
      <c r="H197" s="51" t="s">
        <v>143</v>
      </c>
      <c r="I197" s="63">
        <v>0</v>
      </c>
      <c r="J197" s="63">
        <v>0.1</v>
      </c>
      <c r="K197" s="63">
        <v>3</v>
      </c>
      <c r="L197" s="63">
        <v>2.4</v>
      </c>
      <c r="M197" s="63">
        <v>0.05</v>
      </c>
      <c r="N197" s="63">
        <v>3</v>
      </c>
      <c r="O197" s="63">
        <v>0.28000000000000003</v>
      </c>
      <c r="P197" s="63">
        <v>0.02</v>
      </c>
      <c r="Q197" s="63">
        <v>45</v>
      </c>
      <c r="R197" s="63">
        <v>1E-3</v>
      </c>
      <c r="S197" s="63">
        <v>1.2E-2</v>
      </c>
      <c r="T197" s="63">
        <v>0.13</v>
      </c>
      <c r="U197" s="63">
        <v>0</v>
      </c>
    </row>
    <row r="198" spans="1:21" ht="15" customHeight="1" x14ac:dyDescent="0.25">
      <c r="A198" s="101"/>
      <c r="B198" s="9" t="s">
        <v>158</v>
      </c>
      <c r="C198" s="12">
        <v>200</v>
      </c>
      <c r="D198" s="15">
        <v>1.5549999999999999</v>
      </c>
      <c r="E198" s="15">
        <v>1.1400000000000001</v>
      </c>
      <c r="F198" s="15">
        <v>12.225000000000001</v>
      </c>
      <c r="G198" s="15">
        <v>65.400000000000006</v>
      </c>
      <c r="H198" s="51" t="s">
        <v>109</v>
      </c>
      <c r="I198" s="63">
        <v>4.5</v>
      </c>
      <c r="J198" s="63">
        <v>1</v>
      </c>
      <c r="K198" s="63">
        <v>98.1</v>
      </c>
      <c r="L198" s="63">
        <v>65.25</v>
      </c>
      <c r="M198" s="63">
        <v>11.4</v>
      </c>
      <c r="N198" s="63">
        <v>53.24</v>
      </c>
      <c r="O198" s="63">
        <v>10</v>
      </c>
      <c r="P198" s="63">
        <v>0.9</v>
      </c>
      <c r="Q198" s="63">
        <v>11.5</v>
      </c>
      <c r="R198" s="63">
        <v>2.07E-2</v>
      </c>
      <c r="S198" s="63">
        <v>8.4999999999999992E-2</v>
      </c>
      <c r="T198" s="63">
        <v>1.4999999999999999E-2</v>
      </c>
      <c r="U198" s="63">
        <v>0.75</v>
      </c>
    </row>
    <row r="199" spans="1:21" ht="15" customHeight="1" x14ac:dyDescent="0.25">
      <c r="A199" s="101"/>
      <c r="B199" s="5" t="s">
        <v>145</v>
      </c>
      <c r="C199" s="12">
        <v>185</v>
      </c>
      <c r="D199" s="13">
        <v>0.4</v>
      </c>
      <c r="E199" s="13">
        <v>0.4</v>
      </c>
      <c r="F199" s="13">
        <v>9.8000000000000007</v>
      </c>
      <c r="G199" s="13">
        <v>44.4</v>
      </c>
      <c r="H199" s="51" t="s">
        <v>72</v>
      </c>
      <c r="I199" s="63">
        <v>0</v>
      </c>
      <c r="J199" s="63">
        <v>0</v>
      </c>
      <c r="K199" s="63">
        <v>278</v>
      </c>
      <c r="L199" s="63">
        <v>16</v>
      </c>
      <c r="M199" s="63">
        <v>9</v>
      </c>
      <c r="N199" s="63">
        <v>11</v>
      </c>
      <c r="O199" s="63">
        <v>0</v>
      </c>
      <c r="P199" s="63">
        <v>2.2000000000000002</v>
      </c>
      <c r="Q199" s="63">
        <v>0</v>
      </c>
      <c r="R199" s="63">
        <v>0.03</v>
      </c>
      <c r="S199" s="63">
        <v>0.02</v>
      </c>
      <c r="T199" s="63">
        <v>0</v>
      </c>
      <c r="U199" s="63">
        <v>10</v>
      </c>
    </row>
    <row r="200" spans="1:21" ht="15" customHeight="1" x14ac:dyDescent="0.25">
      <c r="A200" s="123" t="s">
        <v>15</v>
      </c>
      <c r="B200" s="123"/>
      <c r="C200" s="37">
        <f>C194+C195+C196+C197+C198+C199</f>
        <v>630</v>
      </c>
      <c r="D200" s="38">
        <f>SUM(D194:D199)</f>
        <v>24.392499999999995</v>
      </c>
      <c r="E200" s="38">
        <f t="shared" ref="E200:G200" si="40">SUM(E194:E199)</f>
        <v>33.489999999999995</v>
      </c>
      <c r="F200" s="38">
        <f t="shared" si="40"/>
        <v>55.654000000000011</v>
      </c>
      <c r="G200" s="38">
        <f t="shared" si="40"/>
        <v>622.85699999999997</v>
      </c>
      <c r="H200" s="51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</row>
    <row r="201" spans="1:21" ht="22.5" customHeight="1" x14ac:dyDescent="0.25">
      <c r="A201" s="101" t="s">
        <v>1</v>
      </c>
      <c r="B201" s="9" t="s">
        <v>224</v>
      </c>
      <c r="C201" s="12">
        <v>80</v>
      </c>
      <c r="D201" s="19">
        <v>1.08</v>
      </c>
      <c r="E201" s="19">
        <v>4.2880000000000003</v>
      </c>
      <c r="F201" s="19">
        <v>6.1040000000000001</v>
      </c>
      <c r="G201" s="17">
        <v>67.335999999999999</v>
      </c>
      <c r="H201" s="51" t="s">
        <v>223</v>
      </c>
      <c r="I201" s="63">
        <v>10.83</v>
      </c>
      <c r="J201" s="63">
        <v>0.58209600000000006</v>
      </c>
      <c r="K201" s="63">
        <v>216.73320000000001</v>
      </c>
      <c r="L201" s="63">
        <v>29.175999999999998</v>
      </c>
      <c r="M201" s="63">
        <v>16.64</v>
      </c>
      <c r="N201" s="63">
        <v>32.852399999999996</v>
      </c>
      <c r="O201" s="63">
        <v>20.192640000000001</v>
      </c>
      <c r="P201" s="63">
        <v>1.0602400000000001</v>
      </c>
      <c r="Q201" s="63">
        <v>1.4976000000000003</v>
      </c>
      <c r="R201" s="63">
        <v>1.5302400000000001E-2</v>
      </c>
      <c r="S201" s="63">
        <v>3.0278399999999997E-2</v>
      </c>
      <c r="T201" s="63">
        <v>0</v>
      </c>
      <c r="U201" s="63">
        <v>7.5288000000000004</v>
      </c>
    </row>
    <row r="202" spans="1:21" ht="36" customHeight="1" x14ac:dyDescent="0.25">
      <c r="A202" s="101"/>
      <c r="B202" s="9" t="s">
        <v>225</v>
      </c>
      <c r="C202" s="18">
        <v>250</v>
      </c>
      <c r="D202" s="15">
        <v>1.9439999999999997</v>
      </c>
      <c r="E202" s="15">
        <v>5.7600000000000007</v>
      </c>
      <c r="F202" s="15">
        <v>8.3940000000000001</v>
      </c>
      <c r="G202" s="15">
        <v>93.201999999999998</v>
      </c>
      <c r="H202" s="51" t="s">
        <v>77</v>
      </c>
      <c r="I202" s="63">
        <v>33.804000000000002</v>
      </c>
      <c r="J202" s="63">
        <v>0.44598399999999994</v>
      </c>
      <c r="K202" s="63">
        <v>376.31360000000001</v>
      </c>
      <c r="L202" s="63">
        <v>46.0672</v>
      </c>
      <c r="M202" s="63">
        <v>21.712800000000001</v>
      </c>
      <c r="N202" s="63">
        <v>51.34</v>
      </c>
      <c r="O202" s="63">
        <v>24.836000000000002</v>
      </c>
      <c r="P202" s="63">
        <v>0.80815999999999999</v>
      </c>
      <c r="Q202" s="63">
        <v>212.20399999999998</v>
      </c>
      <c r="R202" s="63">
        <v>6.6120000000000012E-2</v>
      </c>
      <c r="S202" s="63">
        <v>7.6479999999999992E-2</v>
      </c>
      <c r="T202" s="63">
        <v>7.000000000000001E-3</v>
      </c>
      <c r="U202" s="63">
        <v>37.119999999999997</v>
      </c>
    </row>
    <row r="203" spans="1:21" ht="15" customHeight="1" x14ac:dyDescent="0.25">
      <c r="A203" s="101"/>
      <c r="B203" s="9" t="s">
        <v>226</v>
      </c>
      <c r="C203" s="18">
        <v>100</v>
      </c>
      <c r="D203" s="15">
        <v>9.06</v>
      </c>
      <c r="E203" s="15">
        <v>6.99</v>
      </c>
      <c r="F203" s="15">
        <v>18.36</v>
      </c>
      <c r="G203" s="15">
        <v>172.59</v>
      </c>
      <c r="H203" s="51" t="s">
        <v>117</v>
      </c>
      <c r="I203" s="63">
        <v>20.07</v>
      </c>
      <c r="J203" s="63">
        <v>0.33410000000000006</v>
      </c>
      <c r="K203" s="63">
        <v>459.61</v>
      </c>
      <c r="L203" s="63">
        <v>321.83499999999998</v>
      </c>
      <c r="M203" s="63">
        <v>40.645000000000003</v>
      </c>
      <c r="N203" s="63">
        <v>217.75899999999999</v>
      </c>
      <c r="O203" s="63">
        <v>88.750519999999995</v>
      </c>
      <c r="P203" s="63">
        <v>1.6191</v>
      </c>
      <c r="Q203" s="63">
        <v>360.5</v>
      </c>
      <c r="R203" s="63">
        <v>9.4209999999999988E-2</v>
      </c>
      <c r="S203" s="63">
        <v>0.21868000000000001</v>
      </c>
      <c r="T203" s="63">
        <v>6.5000000000000002E-2</v>
      </c>
      <c r="U203" s="63">
        <v>2.56</v>
      </c>
    </row>
    <row r="204" spans="1:21" ht="24.75" customHeight="1" x14ac:dyDescent="0.25">
      <c r="A204" s="101"/>
      <c r="B204" s="9" t="s">
        <v>227</v>
      </c>
      <c r="C204" s="12">
        <v>150</v>
      </c>
      <c r="D204" s="19">
        <v>6.8039999999999994</v>
      </c>
      <c r="E204" s="19">
        <v>4.7160000000000002</v>
      </c>
      <c r="F204" s="19">
        <v>29.736000000000004</v>
      </c>
      <c r="G204" s="16">
        <v>188.64</v>
      </c>
      <c r="H204" s="51" t="s">
        <v>116</v>
      </c>
      <c r="I204" s="63">
        <v>9.86</v>
      </c>
      <c r="J204" s="63">
        <v>4.1298000000000004</v>
      </c>
      <c r="K204" s="63">
        <v>273.15375</v>
      </c>
      <c r="L204" s="63">
        <v>17.100000000000001</v>
      </c>
      <c r="M204" s="63">
        <v>142.91249999999999</v>
      </c>
      <c r="N204" s="63">
        <v>214.85325</v>
      </c>
      <c r="O204" s="63">
        <v>16.59</v>
      </c>
      <c r="P204" s="63">
        <v>4.8066750000000003</v>
      </c>
      <c r="Q204" s="63">
        <v>28.428000000000001</v>
      </c>
      <c r="R204" s="63">
        <v>0.30762</v>
      </c>
      <c r="S204" s="63">
        <v>0.15</v>
      </c>
      <c r="T204" s="63">
        <v>7.8E-2</v>
      </c>
      <c r="U204" s="63">
        <v>0</v>
      </c>
    </row>
    <row r="205" spans="1:21" ht="15" customHeight="1" x14ac:dyDescent="0.25">
      <c r="A205" s="101"/>
      <c r="B205" s="5" t="s">
        <v>159</v>
      </c>
      <c r="C205" s="12">
        <v>200</v>
      </c>
      <c r="D205" s="13">
        <v>0.98</v>
      </c>
      <c r="E205" s="13">
        <v>0.05</v>
      </c>
      <c r="F205" s="13">
        <v>18.361999999999998</v>
      </c>
      <c r="G205" s="13">
        <v>77.836999999999989</v>
      </c>
      <c r="H205" s="51" t="s">
        <v>98</v>
      </c>
      <c r="I205" s="63">
        <v>0.68</v>
      </c>
      <c r="J205" s="63">
        <v>0.44</v>
      </c>
      <c r="K205" s="63">
        <v>343.7</v>
      </c>
      <c r="L205" s="63">
        <v>32.299999999999997</v>
      </c>
      <c r="M205" s="63">
        <v>21</v>
      </c>
      <c r="N205" s="63">
        <v>29.2</v>
      </c>
      <c r="O205" s="63">
        <v>10.64</v>
      </c>
      <c r="P205" s="63">
        <v>0.67</v>
      </c>
      <c r="Q205" s="63">
        <v>116.6</v>
      </c>
      <c r="R205" s="63">
        <v>0.02</v>
      </c>
      <c r="S205" s="63">
        <v>0.04</v>
      </c>
      <c r="T205" s="63">
        <v>0</v>
      </c>
      <c r="U205" s="63">
        <v>0.8</v>
      </c>
    </row>
    <row r="206" spans="1:21" ht="15" customHeight="1" x14ac:dyDescent="0.25">
      <c r="A206" s="101"/>
      <c r="B206" s="9" t="s">
        <v>4</v>
      </c>
      <c r="C206" s="12">
        <v>60</v>
      </c>
      <c r="D206" s="13">
        <f>8*C206/100</f>
        <v>4.8</v>
      </c>
      <c r="E206" s="13">
        <f>1.5*C206/100</f>
        <v>0.9</v>
      </c>
      <c r="F206" s="13">
        <f>40.1*C206/100</f>
        <v>24.06</v>
      </c>
      <c r="G206" s="13">
        <f>206*C206/100</f>
        <v>123.6</v>
      </c>
      <c r="H206" s="51" t="s">
        <v>87</v>
      </c>
      <c r="I206" s="63">
        <v>0</v>
      </c>
      <c r="J206" s="63">
        <v>18.54</v>
      </c>
      <c r="K206" s="63">
        <v>147</v>
      </c>
      <c r="L206" s="63">
        <v>21</v>
      </c>
      <c r="M206" s="63">
        <v>28.2</v>
      </c>
      <c r="N206" s="63">
        <v>94.8</v>
      </c>
      <c r="O206" s="63">
        <v>0</v>
      </c>
      <c r="P206" s="63">
        <v>2.34</v>
      </c>
      <c r="Q206" s="63">
        <v>0</v>
      </c>
      <c r="R206" s="63">
        <v>0.10799999999999998</v>
      </c>
      <c r="S206" s="63">
        <v>4.8000000000000001E-2</v>
      </c>
      <c r="T206" s="63">
        <v>0</v>
      </c>
      <c r="U206" s="63">
        <v>0</v>
      </c>
    </row>
    <row r="207" spans="1:21" ht="15" customHeight="1" x14ac:dyDescent="0.25">
      <c r="A207" s="101"/>
      <c r="B207" s="9" t="s">
        <v>5</v>
      </c>
      <c r="C207" s="12">
        <v>60</v>
      </c>
      <c r="D207" s="13">
        <f>7.6*C207/100</f>
        <v>4.5599999999999996</v>
      </c>
      <c r="E207" s="13">
        <f>0.8*C207/100</f>
        <v>0.48</v>
      </c>
      <c r="F207" s="13">
        <f>49.2*C207/100</f>
        <v>29.52</v>
      </c>
      <c r="G207" s="15">
        <f>234*C207/100</f>
        <v>140.4</v>
      </c>
      <c r="H207" s="51" t="s">
        <v>88</v>
      </c>
      <c r="I207" s="63">
        <v>1.92</v>
      </c>
      <c r="J207" s="63">
        <v>3.6</v>
      </c>
      <c r="K207" s="63">
        <v>55.8</v>
      </c>
      <c r="L207" s="63">
        <v>12</v>
      </c>
      <c r="M207" s="63">
        <v>8.4</v>
      </c>
      <c r="N207" s="63">
        <v>39</v>
      </c>
      <c r="O207" s="63">
        <v>8.6999999999999993</v>
      </c>
      <c r="P207" s="63">
        <v>0.66</v>
      </c>
      <c r="Q207" s="63">
        <v>0</v>
      </c>
      <c r="R207" s="63">
        <v>6.6000000000000003E-2</v>
      </c>
      <c r="S207" s="63">
        <v>1.7999999999999999E-2</v>
      </c>
      <c r="T207" s="63">
        <v>0</v>
      </c>
      <c r="U207" s="63">
        <v>0</v>
      </c>
    </row>
    <row r="208" spans="1:21" ht="15" customHeight="1" x14ac:dyDescent="0.25">
      <c r="A208" s="102" t="s">
        <v>16</v>
      </c>
      <c r="B208" s="102"/>
      <c r="C208" s="39">
        <f>C201+C202+C203+C204+C205+C206+C207</f>
        <v>900</v>
      </c>
      <c r="D208" s="38">
        <f>SUM(D201:D207)</f>
        <v>29.227999999999998</v>
      </c>
      <c r="E208" s="38">
        <f t="shared" ref="E208:G208" si="41">SUM(E201:E207)</f>
        <v>23.184000000000005</v>
      </c>
      <c r="F208" s="38">
        <f t="shared" si="41"/>
        <v>134.536</v>
      </c>
      <c r="G208" s="38">
        <f t="shared" si="41"/>
        <v>863.60500000000002</v>
      </c>
      <c r="H208" s="51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</row>
    <row r="209" spans="1:21" ht="15" customHeight="1" x14ac:dyDescent="0.25">
      <c r="A209" s="101" t="s">
        <v>2</v>
      </c>
      <c r="B209" s="9" t="s">
        <v>228</v>
      </c>
      <c r="C209" s="18">
        <v>120</v>
      </c>
      <c r="D209" s="15">
        <v>9.5</v>
      </c>
      <c r="E209" s="15">
        <v>10</v>
      </c>
      <c r="F209" s="15">
        <v>14.2</v>
      </c>
      <c r="G209" s="15">
        <f>(D209+F209)*4+9*E209</f>
        <v>184.8</v>
      </c>
      <c r="H209" s="56" t="s">
        <v>229</v>
      </c>
      <c r="I209" s="63">
        <v>0</v>
      </c>
      <c r="J209" s="63">
        <v>0</v>
      </c>
      <c r="K209" s="63">
        <v>0</v>
      </c>
      <c r="L209" s="63">
        <v>373</v>
      </c>
      <c r="M209" s="63">
        <v>0</v>
      </c>
      <c r="N209" s="63">
        <v>0</v>
      </c>
      <c r="O209" s="63">
        <v>0</v>
      </c>
      <c r="P209" s="63">
        <v>0</v>
      </c>
      <c r="Q209" s="63">
        <v>0</v>
      </c>
      <c r="R209" s="63">
        <v>0</v>
      </c>
      <c r="S209" s="63">
        <v>0</v>
      </c>
      <c r="T209" s="63">
        <v>0</v>
      </c>
      <c r="U209" s="63">
        <v>0</v>
      </c>
    </row>
    <row r="210" spans="1:21" ht="15" customHeight="1" x14ac:dyDescent="0.25">
      <c r="A210" s="101"/>
      <c r="B210" s="6" t="s">
        <v>101</v>
      </c>
      <c r="C210" s="12">
        <v>60</v>
      </c>
      <c r="D210" s="13">
        <v>1.8</v>
      </c>
      <c r="E210" s="13">
        <v>2.9</v>
      </c>
      <c r="F210" s="13">
        <v>25.6</v>
      </c>
      <c r="G210" s="15">
        <v>135.70000000000002</v>
      </c>
      <c r="H210" s="51" t="s">
        <v>79</v>
      </c>
      <c r="I210" s="63">
        <v>0</v>
      </c>
      <c r="J210" s="63">
        <v>0</v>
      </c>
      <c r="K210" s="63">
        <v>66</v>
      </c>
      <c r="L210" s="63">
        <v>17.399999999999999</v>
      </c>
      <c r="M210" s="63">
        <v>12</v>
      </c>
      <c r="N210" s="63">
        <v>54</v>
      </c>
      <c r="O210" s="63">
        <v>0</v>
      </c>
      <c r="P210" s="63">
        <v>1.26</v>
      </c>
      <c r="Q210" s="63">
        <v>6.6</v>
      </c>
      <c r="R210" s="63">
        <v>4.8000000000000001E-2</v>
      </c>
      <c r="S210" s="63">
        <v>0.03</v>
      </c>
      <c r="T210" s="63">
        <v>0</v>
      </c>
      <c r="U210" s="63">
        <v>0</v>
      </c>
    </row>
    <row r="211" spans="1:21" ht="15" customHeight="1" x14ac:dyDescent="0.25">
      <c r="A211" s="101"/>
      <c r="B211" s="9" t="s">
        <v>149</v>
      </c>
      <c r="C211" s="12">
        <v>200</v>
      </c>
      <c r="D211" s="13">
        <v>0.23499999999999999</v>
      </c>
      <c r="E211" s="13">
        <v>4.4999999999999998E-2</v>
      </c>
      <c r="F211" s="13">
        <v>10.190000000000001</v>
      </c>
      <c r="G211" s="15">
        <v>43.01</v>
      </c>
      <c r="H211" s="51" t="s">
        <v>80</v>
      </c>
      <c r="I211" s="63">
        <v>5.0000000000000001E-3</v>
      </c>
      <c r="J211" s="63">
        <v>0.02</v>
      </c>
      <c r="K211" s="63">
        <v>33.25</v>
      </c>
      <c r="L211" s="63">
        <v>7.25</v>
      </c>
      <c r="M211" s="63">
        <v>5</v>
      </c>
      <c r="N211" s="63">
        <v>9.34</v>
      </c>
      <c r="O211" s="63">
        <v>0.5</v>
      </c>
      <c r="P211" s="63">
        <v>0.88</v>
      </c>
      <c r="Q211" s="63">
        <v>0.6</v>
      </c>
      <c r="R211" s="63">
        <v>2.7000000000000001E-3</v>
      </c>
      <c r="S211" s="63">
        <v>1.0999999999999999E-2</v>
      </c>
      <c r="T211" s="63">
        <v>0</v>
      </c>
      <c r="U211" s="63">
        <v>2.1</v>
      </c>
    </row>
    <row r="212" spans="1:21" ht="15" customHeight="1" x14ac:dyDescent="0.25">
      <c r="A212" s="112" t="s">
        <v>17</v>
      </c>
      <c r="B212" s="113"/>
      <c r="C212" s="39">
        <f>C209+C210+C211</f>
        <v>380</v>
      </c>
      <c r="D212" s="38">
        <f>SUM(D209:D211)</f>
        <v>11.535</v>
      </c>
      <c r="E212" s="38">
        <f t="shared" ref="E212:G212" si="42">SUM(E209:E211)</f>
        <v>12.945</v>
      </c>
      <c r="F212" s="38">
        <f t="shared" si="42"/>
        <v>49.989999999999995</v>
      </c>
      <c r="G212" s="38">
        <f t="shared" si="42"/>
        <v>363.51</v>
      </c>
      <c r="H212" s="51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</row>
    <row r="213" spans="1:21" ht="40.5" customHeight="1" x14ac:dyDescent="0.25">
      <c r="A213" s="101" t="s">
        <v>3</v>
      </c>
      <c r="B213" s="7" t="s">
        <v>112</v>
      </c>
      <c r="C213" s="12">
        <v>80</v>
      </c>
      <c r="D213" s="13">
        <v>0.64</v>
      </c>
      <c r="E213" s="13">
        <v>0.08</v>
      </c>
      <c r="F213" s="13">
        <v>1.36</v>
      </c>
      <c r="G213" s="13">
        <v>10.4</v>
      </c>
      <c r="H213" s="51" t="s">
        <v>111</v>
      </c>
      <c r="I213" s="63">
        <v>0</v>
      </c>
      <c r="J213" s="63">
        <v>0</v>
      </c>
      <c r="K213" s="63">
        <v>112.8</v>
      </c>
      <c r="L213" s="63">
        <v>18.399999999999999</v>
      </c>
      <c r="M213" s="63">
        <v>11.2</v>
      </c>
      <c r="N213" s="63">
        <v>19.2</v>
      </c>
      <c r="O213" s="63">
        <v>0</v>
      </c>
      <c r="P213" s="63">
        <v>0.48</v>
      </c>
      <c r="Q213" s="63">
        <v>4</v>
      </c>
      <c r="R213" s="63">
        <v>1.6E-2</v>
      </c>
      <c r="S213" s="63">
        <v>1.6E-2</v>
      </c>
      <c r="T213" s="63">
        <v>0</v>
      </c>
      <c r="U213" s="63">
        <v>4</v>
      </c>
    </row>
    <row r="214" spans="1:21" ht="15" customHeight="1" x14ac:dyDescent="0.25">
      <c r="A214" s="101"/>
      <c r="B214" s="9" t="s">
        <v>231</v>
      </c>
      <c r="C214" s="18">
        <v>100</v>
      </c>
      <c r="D214" s="15">
        <v>6.2344999999999997</v>
      </c>
      <c r="E214" s="15">
        <v>3.84</v>
      </c>
      <c r="F214" s="15">
        <v>13.83</v>
      </c>
      <c r="G214" s="15">
        <v>114.82</v>
      </c>
      <c r="H214" s="51" t="s">
        <v>230</v>
      </c>
      <c r="I214" s="63">
        <v>155.44999999999999</v>
      </c>
      <c r="J214" s="63">
        <v>17.9345</v>
      </c>
      <c r="K214" s="63">
        <v>461.8</v>
      </c>
      <c r="L214" s="63">
        <v>59.013000000000005</v>
      </c>
      <c r="M214" s="63">
        <v>56.476999999999997</v>
      </c>
      <c r="N214" s="63">
        <v>262.45400000000001</v>
      </c>
      <c r="O214" s="63">
        <v>634.42308000000003</v>
      </c>
      <c r="P214" s="63">
        <v>1.4038999999999999</v>
      </c>
      <c r="Q214" s="63">
        <v>58.6</v>
      </c>
      <c r="R214" s="63">
        <v>0.13714999999999999</v>
      </c>
      <c r="S214" s="63">
        <v>0.15976000000000001</v>
      </c>
      <c r="T214" s="63">
        <v>11.2</v>
      </c>
      <c r="U214" s="63">
        <v>4.22</v>
      </c>
    </row>
    <row r="215" spans="1:21" ht="24.75" customHeight="1" x14ac:dyDescent="0.25">
      <c r="A215" s="101"/>
      <c r="B215" s="9" t="s">
        <v>155</v>
      </c>
      <c r="C215" s="12">
        <v>180</v>
      </c>
      <c r="D215" s="13">
        <v>3.4559999999999995</v>
      </c>
      <c r="E215" s="13">
        <v>6.3720000000000008</v>
      </c>
      <c r="F215" s="13">
        <v>26.802000000000003</v>
      </c>
      <c r="G215" s="13">
        <v>178.41600000000003</v>
      </c>
      <c r="H215" s="51" t="s">
        <v>114</v>
      </c>
      <c r="I215" s="63">
        <v>27</v>
      </c>
      <c r="J215" s="63">
        <v>0.57240000000000002</v>
      </c>
      <c r="K215" s="63">
        <v>1025.1809999999998</v>
      </c>
      <c r="L215" s="63">
        <v>23.471999999999998</v>
      </c>
      <c r="M215" s="63">
        <v>41.643000000000001</v>
      </c>
      <c r="N215" s="63">
        <v>107.77500000000001</v>
      </c>
      <c r="O215" s="63">
        <v>54.251999999999995</v>
      </c>
      <c r="P215" s="63">
        <v>1.6640999999999999</v>
      </c>
      <c r="Q215" s="63">
        <v>45.9</v>
      </c>
      <c r="R215" s="63">
        <v>0.21689999999999998</v>
      </c>
      <c r="S215" s="63">
        <v>0.1368</v>
      </c>
      <c r="T215" s="63">
        <v>0.11700000000000001</v>
      </c>
      <c r="U215" s="63">
        <v>36</v>
      </c>
    </row>
    <row r="216" spans="1:21" ht="15" customHeight="1" x14ac:dyDescent="0.25">
      <c r="A216" s="101"/>
      <c r="B216" s="5" t="s">
        <v>6</v>
      </c>
      <c r="C216" s="12">
        <v>200</v>
      </c>
      <c r="D216" s="13">
        <v>1</v>
      </c>
      <c r="E216" s="13">
        <v>0.2</v>
      </c>
      <c r="F216" s="13">
        <v>20.2</v>
      </c>
      <c r="G216" s="13">
        <v>86.6</v>
      </c>
      <c r="H216" s="51" t="s">
        <v>84</v>
      </c>
      <c r="I216" s="63">
        <v>2</v>
      </c>
      <c r="J216" s="63">
        <v>0</v>
      </c>
      <c r="K216" s="63">
        <v>240</v>
      </c>
      <c r="L216" s="63">
        <v>14</v>
      </c>
      <c r="M216" s="63">
        <v>8</v>
      </c>
      <c r="N216" s="63">
        <v>14</v>
      </c>
      <c r="O216" s="63">
        <v>0</v>
      </c>
      <c r="P216" s="63">
        <v>2.8</v>
      </c>
      <c r="Q216" s="63">
        <v>0</v>
      </c>
      <c r="R216" s="63">
        <v>0.02</v>
      </c>
      <c r="S216" s="63">
        <v>0.02</v>
      </c>
      <c r="T216" s="63">
        <v>0</v>
      </c>
      <c r="U216" s="63">
        <v>4</v>
      </c>
    </row>
    <row r="217" spans="1:21" ht="15" customHeight="1" x14ac:dyDescent="0.25">
      <c r="A217" s="101"/>
      <c r="B217" s="9" t="s">
        <v>4</v>
      </c>
      <c r="C217" s="12">
        <v>60</v>
      </c>
      <c r="D217" s="13">
        <f>8*C217/100</f>
        <v>4.8</v>
      </c>
      <c r="E217" s="13">
        <f>1.5*C217/100</f>
        <v>0.9</v>
      </c>
      <c r="F217" s="13">
        <f>40.1*C217/100</f>
        <v>24.06</v>
      </c>
      <c r="G217" s="13">
        <f>206*C217/100</f>
        <v>123.6</v>
      </c>
      <c r="H217" s="51" t="s">
        <v>87</v>
      </c>
      <c r="I217" s="63">
        <v>0</v>
      </c>
      <c r="J217" s="63">
        <v>18.54</v>
      </c>
      <c r="K217" s="63">
        <v>147</v>
      </c>
      <c r="L217" s="63">
        <v>21</v>
      </c>
      <c r="M217" s="63">
        <v>28.2</v>
      </c>
      <c r="N217" s="63">
        <v>94.8</v>
      </c>
      <c r="O217" s="63">
        <v>0</v>
      </c>
      <c r="P217" s="63">
        <v>2.34</v>
      </c>
      <c r="Q217" s="63">
        <v>0</v>
      </c>
      <c r="R217" s="63">
        <v>0.10799999999999998</v>
      </c>
      <c r="S217" s="63">
        <v>4.8000000000000001E-2</v>
      </c>
      <c r="T217" s="63">
        <v>0</v>
      </c>
      <c r="U217" s="63">
        <v>0</v>
      </c>
    </row>
    <row r="218" spans="1:21" ht="15" customHeight="1" x14ac:dyDescent="0.25">
      <c r="A218" s="102" t="s">
        <v>18</v>
      </c>
      <c r="B218" s="102"/>
      <c r="C218" s="40">
        <f>C213+C214+C215+C216+C217</f>
        <v>620</v>
      </c>
      <c r="D218" s="41">
        <f>SUM(D213:D217)</f>
        <v>16.130499999999998</v>
      </c>
      <c r="E218" s="41">
        <f t="shared" ref="E218:G218" si="43">SUM(E213:E217)</f>
        <v>11.392000000000001</v>
      </c>
      <c r="F218" s="41">
        <f t="shared" si="43"/>
        <v>86.25200000000001</v>
      </c>
      <c r="G218" s="41">
        <f t="shared" si="43"/>
        <v>513.83600000000001</v>
      </c>
      <c r="H218" s="51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</row>
    <row r="219" spans="1:21" ht="27" customHeight="1" x14ac:dyDescent="0.25">
      <c r="A219" s="101" t="s">
        <v>19</v>
      </c>
      <c r="B219" s="8" t="s">
        <v>156</v>
      </c>
      <c r="C219" s="18">
        <v>180</v>
      </c>
      <c r="D219" s="15">
        <v>5.22</v>
      </c>
      <c r="E219" s="15">
        <v>4.5</v>
      </c>
      <c r="F219" s="15">
        <v>7.2</v>
      </c>
      <c r="G219" s="15">
        <v>90.18</v>
      </c>
      <c r="H219" s="51" t="s">
        <v>86</v>
      </c>
      <c r="I219" s="63">
        <v>16.2</v>
      </c>
      <c r="J219" s="63">
        <v>3.6</v>
      </c>
      <c r="K219" s="63">
        <v>262.8</v>
      </c>
      <c r="L219" s="63">
        <v>216</v>
      </c>
      <c r="M219" s="63">
        <v>25.2</v>
      </c>
      <c r="N219" s="63">
        <v>162</v>
      </c>
      <c r="O219" s="63">
        <v>36</v>
      </c>
      <c r="P219" s="63">
        <v>0.18</v>
      </c>
      <c r="Q219" s="63">
        <v>39.6</v>
      </c>
      <c r="R219" s="63">
        <v>7.2000000000000008E-2</v>
      </c>
      <c r="S219" s="63">
        <v>0.30599999999999999</v>
      </c>
      <c r="T219" s="63">
        <v>0</v>
      </c>
      <c r="U219" s="63">
        <v>1.2599999999999998</v>
      </c>
    </row>
    <row r="220" spans="1:21" ht="15" customHeight="1" x14ac:dyDescent="0.25">
      <c r="A220" s="101"/>
      <c r="B220" s="6" t="s">
        <v>7</v>
      </c>
      <c r="C220" s="12">
        <v>20</v>
      </c>
      <c r="D220" s="13">
        <v>0.9</v>
      </c>
      <c r="E220" s="13">
        <v>0.34799999999999998</v>
      </c>
      <c r="F220" s="13">
        <v>6.1679999999999993</v>
      </c>
      <c r="G220" s="15">
        <v>31.32</v>
      </c>
      <c r="H220" s="51" t="s">
        <v>89</v>
      </c>
      <c r="I220" s="63">
        <v>0</v>
      </c>
      <c r="J220" s="63">
        <v>0</v>
      </c>
      <c r="K220" s="63">
        <v>18.399999999999999</v>
      </c>
      <c r="L220" s="63">
        <v>3.8</v>
      </c>
      <c r="M220" s="63">
        <v>2.6</v>
      </c>
      <c r="N220" s="63">
        <v>13</v>
      </c>
      <c r="O220" s="63">
        <v>0</v>
      </c>
      <c r="P220" s="63">
        <v>0.24</v>
      </c>
      <c r="Q220" s="63">
        <v>0</v>
      </c>
      <c r="R220" s="63">
        <v>2.2000000000000002E-2</v>
      </c>
      <c r="S220" s="63">
        <v>6.0000000000000001E-3</v>
      </c>
      <c r="T220" s="63">
        <v>0</v>
      </c>
      <c r="U220" s="63">
        <v>0</v>
      </c>
    </row>
    <row r="221" spans="1:21" ht="15" customHeight="1" x14ac:dyDescent="0.25">
      <c r="A221" s="102" t="s">
        <v>22</v>
      </c>
      <c r="B221" s="102"/>
      <c r="C221" s="40">
        <f>C219+C220</f>
        <v>200</v>
      </c>
      <c r="D221" s="41">
        <f>SUM(D219:D220)</f>
        <v>6.12</v>
      </c>
      <c r="E221" s="41">
        <f t="shared" ref="E221:G221" si="44">SUM(E219:E220)</f>
        <v>4.8479999999999999</v>
      </c>
      <c r="F221" s="41">
        <f t="shared" si="44"/>
        <v>13.367999999999999</v>
      </c>
      <c r="G221" s="41">
        <f t="shared" si="44"/>
        <v>121.5</v>
      </c>
      <c r="H221" s="51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</row>
    <row r="222" spans="1:21" ht="15" customHeight="1" x14ac:dyDescent="0.25">
      <c r="A222" s="103" t="s">
        <v>32</v>
      </c>
      <c r="B222" s="103"/>
      <c r="C222" s="21"/>
      <c r="D222" s="26">
        <f>D200+D208+D212+D218+D221</f>
        <v>87.405999999999992</v>
      </c>
      <c r="E222" s="26">
        <f t="shared" ref="E222:G222" si="45">E200+E208+E212+E218+E221</f>
        <v>85.858999999999995</v>
      </c>
      <c r="F222" s="26">
        <f t="shared" si="45"/>
        <v>339.8</v>
      </c>
      <c r="G222" s="22">
        <f t="shared" si="45"/>
        <v>2485.308</v>
      </c>
      <c r="H222" s="55"/>
      <c r="I222" s="66">
        <f>SUM(I194:I221)</f>
        <v>320.14233333333328</v>
      </c>
      <c r="J222" s="66">
        <f t="shared" ref="J222:U222" si="46">SUM(J194:J221)</f>
        <v>104.01221333333334</v>
      </c>
      <c r="K222" s="66">
        <f t="shared" si="46"/>
        <v>4914.231216666667</v>
      </c>
      <c r="L222" s="71">
        <f t="shared" si="46"/>
        <v>1714.1725333333334</v>
      </c>
      <c r="M222" s="66">
        <f t="shared" si="46"/>
        <v>527.7992999999999</v>
      </c>
      <c r="N222" s="66">
        <f t="shared" si="46"/>
        <v>1904.2853166666666</v>
      </c>
      <c r="O222" s="66">
        <f t="shared" si="46"/>
        <v>968.53757333333328</v>
      </c>
      <c r="P222" s="66">
        <f t="shared" si="46"/>
        <v>29.771808333333333</v>
      </c>
      <c r="Q222" s="66">
        <f t="shared" si="46"/>
        <v>1294.9162666666664</v>
      </c>
      <c r="R222" s="66">
        <f t="shared" si="46"/>
        <v>1.5379357333333334</v>
      </c>
      <c r="S222" s="66">
        <f t="shared" si="46"/>
        <v>2.0406650666666666</v>
      </c>
      <c r="T222" s="66">
        <f t="shared" si="46"/>
        <v>14.035133333333333</v>
      </c>
      <c r="U222" s="66">
        <f t="shared" si="46"/>
        <v>111.27679999999999</v>
      </c>
    </row>
    <row r="223" spans="1:21" s="34" customFormat="1" ht="15" customHeight="1" x14ac:dyDescent="0.25">
      <c r="A223" s="35"/>
      <c r="B223" s="35"/>
      <c r="C223" s="35"/>
      <c r="D223" s="35"/>
      <c r="E223" s="35"/>
      <c r="F223" s="35"/>
      <c r="G223" s="35"/>
      <c r="H223" s="57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</row>
    <row r="224" spans="1:21" s="34" customFormat="1" ht="43.5" customHeight="1" x14ac:dyDescent="0.25">
      <c r="A224" s="104"/>
      <c r="B224" s="105"/>
      <c r="C224" s="2" t="s">
        <v>68</v>
      </c>
      <c r="D224" s="3" t="s">
        <v>65</v>
      </c>
      <c r="E224" s="3" t="s">
        <v>66</v>
      </c>
      <c r="F224" s="3" t="s">
        <v>69</v>
      </c>
      <c r="G224" s="4" t="s">
        <v>64</v>
      </c>
      <c r="H224" s="51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</row>
    <row r="225" spans="1:21" s="34" customFormat="1" ht="24.95" customHeight="1" x14ac:dyDescent="0.25">
      <c r="A225" s="100" t="s">
        <v>46</v>
      </c>
      <c r="B225" s="100"/>
      <c r="C225" s="28">
        <f>(C18+C47+C79+C109+C139+C169+C200)/7</f>
        <v>675.71428571428567</v>
      </c>
      <c r="D225" s="29">
        <f>(D18+D47+D79+D109+D139+D169+D200)/7</f>
        <v>18.609285714285711</v>
      </c>
      <c r="E225" s="29">
        <f>(E18+E47+E79+E109+E139+E169+E200)/7</f>
        <v>27.697285714285719</v>
      </c>
      <c r="F225" s="29">
        <f>(F18+F47+F79+F109+F139+F169+F200)/7</f>
        <v>73.285142857142873</v>
      </c>
      <c r="G225" s="29">
        <f>(G18+G47+G79+G109+G139+G169+G200)/7</f>
        <v>617.40957142857144</v>
      </c>
      <c r="H225" s="58" t="s">
        <v>104</v>
      </c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</row>
    <row r="226" spans="1:21" s="34" customFormat="1" ht="24.95" customHeight="1" x14ac:dyDescent="0.25">
      <c r="A226" s="100" t="s">
        <v>47</v>
      </c>
      <c r="B226" s="100"/>
      <c r="C226" s="28">
        <f>(C25+C56+C87+C117+C147+C178+C208)/7</f>
        <v>892.14285714285711</v>
      </c>
      <c r="D226" s="29">
        <f>(D25+D56+D87+D117+D147+D178+D208)/7</f>
        <v>31.207617687074848</v>
      </c>
      <c r="E226" s="29">
        <f>(E25+E56+E87+E117+E147+E178+E208)/7</f>
        <v>28.011017687074826</v>
      </c>
      <c r="F226" s="29">
        <f>(F25+F56+F87+F117+F147+F178+F208)/7</f>
        <v>121.59665782312926</v>
      </c>
      <c r="G226" s="29">
        <f>(G25+G56+G87+G117+G147+G178+G208)/7</f>
        <v>863.16131904761903</v>
      </c>
      <c r="H226" s="58" t="s">
        <v>61</v>
      </c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</row>
    <row r="227" spans="1:21" s="34" customFormat="1" ht="24.95" customHeight="1" x14ac:dyDescent="0.25">
      <c r="A227" s="100" t="s">
        <v>48</v>
      </c>
      <c r="B227" s="100"/>
      <c r="C227" s="28">
        <f>(C29+C60+C91+C121+C151+C182+C212)/7</f>
        <v>347.14285714285717</v>
      </c>
      <c r="D227" s="29">
        <f>(D29+D60+D91+D121+D151+D182+D212)/7</f>
        <v>11.732777777777782</v>
      </c>
      <c r="E227" s="29">
        <f>(E29+E60+E91+E121+E151+E182+E212)/7</f>
        <v>9.7070317460317472</v>
      </c>
      <c r="F227" s="29">
        <f>(F29+F60+F91+F121+F151+F182+F212)/7</f>
        <v>56.371460317460325</v>
      </c>
      <c r="G227" s="29">
        <f>(G29+G60+G91+G121+G151+G182+G212)/7</f>
        <v>359.88625396825398</v>
      </c>
      <c r="H227" s="58" t="s">
        <v>62</v>
      </c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</row>
    <row r="228" spans="1:21" s="34" customFormat="1" ht="24.95" customHeight="1" x14ac:dyDescent="0.25">
      <c r="A228" s="100" t="s">
        <v>49</v>
      </c>
      <c r="B228" s="100"/>
      <c r="C228" s="28">
        <f>(C35+C67+C97+C127+C157+C188+C218)/7</f>
        <v>604.28571428571433</v>
      </c>
      <c r="D228" s="29">
        <f>(D35+D67+D97+D127+D157+D188+D218)/7</f>
        <v>17.238170068027213</v>
      </c>
      <c r="E228" s="29">
        <f>(E35+E67+E97+E127+E157+E188+E218)/7</f>
        <v>13.066693877551018</v>
      </c>
      <c r="F228" s="29">
        <f>(F35+F67+F97+F127+F157+F188+F218)/7</f>
        <v>75.184081632653061</v>
      </c>
      <c r="G228" s="29">
        <f>(G35+G67+G97+G127+G157+G188+G218)/7</f>
        <v>487.98823809523816</v>
      </c>
      <c r="H228" s="58" t="s">
        <v>59</v>
      </c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</row>
    <row r="229" spans="1:21" s="34" customFormat="1" ht="24.95" customHeight="1" x14ac:dyDescent="0.25">
      <c r="A229" s="100" t="s">
        <v>50</v>
      </c>
      <c r="B229" s="100"/>
      <c r="C229" s="28">
        <f>(C38+C70+C100+C130+C160+C191+C221)/7</f>
        <v>200</v>
      </c>
      <c r="D229" s="29">
        <f>(D38+D70+D100+D130+D160+D191+D221)/7</f>
        <v>6.1199999999999992</v>
      </c>
      <c r="E229" s="29">
        <f>(E38+E70+E100+E130+E160+E191+E221)/7</f>
        <v>4.8479999999999999</v>
      </c>
      <c r="F229" s="29">
        <f>(F38+F70+F100+F130+F160+F191+F221)/7</f>
        <v>13.367999999999997</v>
      </c>
      <c r="G229" s="29">
        <f>(G38+G70+G100+G130+G160+G191+G221)/7</f>
        <v>121.5</v>
      </c>
      <c r="H229" s="58" t="s">
        <v>60</v>
      </c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</row>
    <row r="230" spans="1:21" s="34" customFormat="1" ht="24.95" customHeight="1" x14ac:dyDescent="0.25">
      <c r="A230" s="100" t="s">
        <v>51</v>
      </c>
      <c r="B230" s="100"/>
      <c r="C230" s="30"/>
      <c r="D230" s="29">
        <f t="shared" ref="D230:U230" si="47">(D39+D71+D101+D131+D161+D192+D222)/7</f>
        <v>84.907851247165553</v>
      </c>
      <c r="E230" s="29">
        <f t="shared" si="47"/>
        <v>83.3300290249433</v>
      </c>
      <c r="F230" s="29">
        <f t="shared" si="47"/>
        <v>339.8053426303855</v>
      </c>
      <c r="G230" s="68">
        <f t="shared" si="47"/>
        <v>2449.9453825396827</v>
      </c>
      <c r="H230" s="29">
        <f t="shared" si="47"/>
        <v>0</v>
      </c>
      <c r="I230" s="69">
        <f t="shared" si="47"/>
        <v>327.74327476190473</v>
      </c>
      <c r="J230" s="69">
        <f t="shared" si="47"/>
        <v>105.73867417006802</v>
      </c>
      <c r="K230" s="69">
        <f t="shared" si="47"/>
        <v>4808.5017953514744</v>
      </c>
      <c r="L230" s="69">
        <f t="shared" si="47"/>
        <v>1259.7275250566893</v>
      </c>
      <c r="M230" s="69">
        <f t="shared" si="47"/>
        <v>441.85657952380956</v>
      </c>
      <c r="N230" s="69">
        <f t="shared" si="47"/>
        <v>1831.6244196598641</v>
      </c>
      <c r="O230" s="69">
        <f t="shared" si="47"/>
        <v>959.21721438639452</v>
      </c>
      <c r="P230" s="69">
        <f t="shared" si="47"/>
        <v>24.238028911564619</v>
      </c>
      <c r="Q230" s="69">
        <f t="shared" si="47"/>
        <v>1515.8102498866212</v>
      </c>
      <c r="R230" s="69">
        <f t="shared" si="47"/>
        <v>1.5635022582766442</v>
      </c>
      <c r="S230" s="69">
        <f t="shared" si="47"/>
        <v>2.0543074684807254</v>
      </c>
      <c r="T230" s="69">
        <f t="shared" si="47"/>
        <v>16.711179278911565</v>
      </c>
      <c r="U230" s="69">
        <f t="shared" si="47"/>
        <v>127.71814557823129</v>
      </c>
    </row>
    <row r="231" spans="1:21" s="34" customFormat="1" ht="15" customHeight="1" x14ac:dyDescent="0.25">
      <c r="A231" s="35"/>
      <c r="B231" s="35"/>
      <c r="C231" s="35"/>
      <c r="D231" s="35"/>
      <c r="E231" s="35"/>
      <c r="F231" s="35"/>
      <c r="G231" s="35"/>
      <c r="H231" s="57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</row>
    <row r="232" spans="1:21" ht="15" customHeight="1" x14ac:dyDescent="0.25">
      <c r="A232" s="120" t="s">
        <v>33</v>
      </c>
      <c r="B232" s="121"/>
      <c r="C232" s="121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2"/>
    </row>
    <row r="233" spans="1:21" ht="15" customHeight="1" x14ac:dyDescent="0.25">
      <c r="A233" s="108" t="s">
        <v>34</v>
      </c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10"/>
    </row>
    <row r="234" spans="1:21" ht="15" customHeight="1" x14ac:dyDescent="0.25">
      <c r="A234" s="101" t="s">
        <v>0</v>
      </c>
      <c r="B234" s="9" t="s">
        <v>232</v>
      </c>
      <c r="C234" s="18">
        <v>200</v>
      </c>
      <c r="D234" s="15">
        <v>4.7869999999999999</v>
      </c>
      <c r="E234" s="15">
        <v>8.9450000000000003</v>
      </c>
      <c r="F234" s="15">
        <v>23.716000000000001</v>
      </c>
      <c r="G234" s="15">
        <v>194.48099999999999</v>
      </c>
      <c r="H234" s="51" t="s">
        <v>123</v>
      </c>
      <c r="I234" s="63">
        <v>16.995974999999998</v>
      </c>
      <c r="J234" s="63">
        <v>4.4718999999999998</v>
      </c>
      <c r="K234" s="63">
        <v>180.92170000000002</v>
      </c>
      <c r="L234" s="63">
        <v>124.15390000000002</v>
      </c>
      <c r="M234" s="63">
        <v>29.498100000000001</v>
      </c>
      <c r="N234" s="63">
        <v>136.21849999999998</v>
      </c>
      <c r="O234" s="63">
        <v>29.710999999999999</v>
      </c>
      <c r="P234" s="63">
        <v>0.56396999999999997</v>
      </c>
      <c r="Q234" s="63">
        <v>66.631500000000003</v>
      </c>
      <c r="R234" s="63">
        <v>9.5050000000000009E-2</v>
      </c>
      <c r="S234" s="63">
        <v>0.16723000000000002</v>
      </c>
      <c r="T234" s="63">
        <v>0.15906999999999999</v>
      </c>
      <c r="U234" s="63">
        <v>1.2597</v>
      </c>
    </row>
    <row r="235" spans="1:21" ht="15" customHeight="1" x14ac:dyDescent="0.25">
      <c r="A235" s="101"/>
      <c r="B235" s="9" t="s">
        <v>140</v>
      </c>
      <c r="C235" s="14" t="s">
        <v>139</v>
      </c>
      <c r="D235" s="15">
        <v>4.7699999999999996</v>
      </c>
      <c r="E235" s="15">
        <v>4.05</v>
      </c>
      <c r="F235" s="15">
        <v>0.25</v>
      </c>
      <c r="G235" s="15">
        <v>56.55</v>
      </c>
      <c r="H235" s="51" t="s">
        <v>74</v>
      </c>
      <c r="I235" s="63">
        <v>8</v>
      </c>
      <c r="J235" s="63">
        <v>12.28</v>
      </c>
      <c r="K235" s="63">
        <v>56</v>
      </c>
      <c r="L235" s="63">
        <v>22</v>
      </c>
      <c r="M235" s="63">
        <v>4.8</v>
      </c>
      <c r="N235" s="63">
        <v>76.8</v>
      </c>
      <c r="O235" s="63">
        <v>22</v>
      </c>
      <c r="P235" s="63">
        <v>1</v>
      </c>
      <c r="Q235" s="63">
        <v>104</v>
      </c>
      <c r="R235" s="63">
        <v>2.8000000000000004E-2</v>
      </c>
      <c r="S235" s="63">
        <v>0.17600000000000002</v>
      </c>
      <c r="T235" s="63">
        <v>0.88</v>
      </c>
      <c r="U235" s="63">
        <v>0</v>
      </c>
    </row>
    <row r="236" spans="1:21" ht="15" customHeight="1" x14ac:dyDescent="0.25">
      <c r="A236" s="101"/>
      <c r="B236" s="6" t="s">
        <v>7</v>
      </c>
      <c r="C236" s="12">
        <v>70</v>
      </c>
      <c r="D236" s="13">
        <f>7.5*C236/100</f>
        <v>5.25</v>
      </c>
      <c r="E236" s="13">
        <f>2.9*C236/100</f>
        <v>2.0299999999999998</v>
      </c>
      <c r="F236" s="13">
        <f>51.4*C236/100</f>
        <v>35.979999999999997</v>
      </c>
      <c r="G236" s="15">
        <f>261*C236/100</f>
        <v>182.7</v>
      </c>
      <c r="H236" s="51" t="s">
        <v>89</v>
      </c>
      <c r="I236" s="63">
        <v>0</v>
      </c>
      <c r="J236" s="63">
        <v>0</v>
      </c>
      <c r="K236" s="63">
        <v>64.400000000000006</v>
      </c>
      <c r="L236" s="63">
        <v>13.3</v>
      </c>
      <c r="M236" s="63">
        <v>9.1</v>
      </c>
      <c r="N236" s="63">
        <v>45.5</v>
      </c>
      <c r="O236" s="63">
        <v>0</v>
      </c>
      <c r="P236" s="63">
        <v>0.84</v>
      </c>
      <c r="Q236" s="63">
        <v>0</v>
      </c>
      <c r="R236" s="63">
        <v>7.6999999999999999E-2</v>
      </c>
      <c r="S236" s="63">
        <v>2.1000000000000001E-2</v>
      </c>
      <c r="T236" s="63">
        <v>0</v>
      </c>
      <c r="U236" s="63">
        <v>0</v>
      </c>
    </row>
    <row r="237" spans="1:21" ht="23.25" customHeight="1" x14ac:dyDescent="0.25">
      <c r="A237" s="101"/>
      <c r="B237" s="9" t="s">
        <v>142</v>
      </c>
      <c r="C237" s="14" t="s">
        <v>141</v>
      </c>
      <c r="D237" s="15">
        <v>0.08</v>
      </c>
      <c r="E237" s="15">
        <v>7.25</v>
      </c>
      <c r="F237" s="15">
        <v>0.13</v>
      </c>
      <c r="G237" s="15">
        <v>66.099999999999994</v>
      </c>
      <c r="H237" s="51" t="s">
        <v>143</v>
      </c>
      <c r="I237" s="63">
        <v>0</v>
      </c>
      <c r="J237" s="63">
        <v>0.1</v>
      </c>
      <c r="K237" s="63">
        <v>3</v>
      </c>
      <c r="L237" s="63">
        <v>2.4</v>
      </c>
      <c r="M237" s="63">
        <v>0.05</v>
      </c>
      <c r="N237" s="63">
        <v>3</v>
      </c>
      <c r="O237" s="63">
        <v>0.28000000000000003</v>
      </c>
      <c r="P237" s="63">
        <v>0.02</v>
      </c>
      <c r="Q237" s="63">
        <v>45</v>
      </c>
      <c r="R237" s="63">
        <v>1E-3</v>
      </c>
      <c r="S237" s="63">
        <v>1.2E-2</v>
      </c>
      <c r="T237" s="63">
        <v>0.13</v>
      </c>
      <c r="U237" s="63">
        <v>0</v>
      </c>
    </row>
    <row r="238" spans="1:21" ht="26.25" customHeight="1" x14ac:dyDescent="0.25">
      <c r="A238" s="101"/>
      <c r="B238" s="9" t="s">
        <v>178</v>
      </c>
      <c r="C238" s="14" t="s">
        <v>70</v>
      </c>
      <c r="D238" s="15">
        <v>1.782</v>
      </c>
      <c r="E238" s="15">
        <v>1.532</v>
      </c>
      <c r="F238" s="15">
        <v>12.288</v>
      </c>
      <c r="G238" s="15">
        <v>70.016999999999996</v>
      </c>
      <c r="H238" s="51" t="s">
        <v>90</v>
      </c>
      <c r="I238" s="63">
        <v>4.5</v>
      </c>
      <c r="J238" s="63">
        <v>1</v>
      </c>
      <c r="K238" s="63">
        <v>121.3</v>
      </c>
      <c r="L238" s="63">
        <v>64.709999999999994</v>
      </c>
      <c r="M238" s="63">
        <v>13</v>
      </c>
      <c r="N238" s="63">
        <v>50.94</v>
      </c>
      <c r="O238" s="63">
        <v>10</v>
      </c>
      <c r="P238" s="63">
        <v>0.23899999999999996</v>
      </c>
      <c r="Q238" s="63">
        <v>11</v>
      </c>
      <c r="R238" s="63">
        <v>2.2100000000000002E-2</v>
      </c>
      <c r="S238" s="63">
        <v>8.1000000000000003E-2</v>
      </c>
      <c r="T238" s="63">
        <v>1.4999999999999999E-2</v>
      </c>
      <c r="U238" s="63">
        <v>0.65</v>
      </c>
    </row>
    <row r="239" spans="1:21" ht="15" customHeight="1" x14ac:dyDescent="0.25">
      <c r="A239" s="101"/>
      <c r="B239" s="5" t="s">
        <v>145</v>
      </c>
      <c r="C239" s="12">
        <v>185</v>
      </c>
      <c r="D239" s="13">
        <v>0.4</v>
      </c>
      <c r="E239" s="13">
        <v>0.4</v>
      </c>
      <c r="F239" s="13">
        <v>9.8000000000000007</v>
      </c>
      <c r="G239" s="13">
        <v>44.4</v>
      </c>
      <c r="H239" s="51" t="s">
        <v>72</v>
      </c>
      <c r="I239" s="63">
        <v>0</v>
      </c>
      <c r="J239" s="63">
        <v>0</v>
      </c>
      <c r="K239" s="63">
        <v>278</v>
      </c>
      <c r="L239" s="63">
        <v>16</v>
      </c>
      <c r="M239" s="63">
        <v>9</v>
      </c>
      <c r="N239" s="63">
        <v>11</v>
      </c>
      <c r="O239" s="63">
        <v>0</v>
      </c>
      <c r="P239" s="63">
        <v>2.2000000000000002</v>
      </c>
      <c r="Q239" s="63">
        <v>0</v>
      </c>
      <c r="R239" s="63">
        <v>0.03</v>
      </c>
      <c r="S239" s="63">
        <v>0.02</v>
      </c>
      <c r="T239" s="63">
        <v>0</v>
      </c>
      <c r="U239" s="63">
        <v>10</v>
      </c>
    </row>
    <row r="240" spans="1:21" ht="15" customHeight="1" x14ac:dyDescent="0.25">
      <c r="A240" s="114" t="s">
        <v>15</v>
      </c>
      <c r="B240" s="114"/>
      <c r="C240" s="45">
        <f>C234+C235+C236+C237+C238+C239</f>
        <v>705</v>
      </c>
      <c r="D240" s="46">
        <f>SUM(D234:D239)</f>
        <v>17.068999999999996</v>
      </c>
      <c r="E240" s="46">
        <f>SUM(E234:E239)</f>
        <v>24.206999999999997</v>
      </c>
      <c r="F240" s="46">
        <f>SUM(F234:F239)</f>
        <v>82.164000000000001</v>
      </c>
      <c r="G240" s="46">
        <f>SUM(G234:G239)</f>
        <v>614.24799999999993</v>
      </c>
      <c r="H240" s="51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</row>
    <row r="241" spans="1:21" ht="15" customHeight="1" x14ac:dyDescent="0.25">
      <c r="A241" s="101" t="s">
        <v>1</v>
      </c>
      <c r="B241" s="7" t="s">
        <v>234</v>
      </c>
      <c r="C241" s="12">
        <v>80</v>
      </c>
      <c r="D241" s="13">
        <v>1.4159999999999999</v>
      </c>
      <c r="E241" s="13">
        <v>4.4240000000000004</v>
      </c>
      <c r="F241" s="13">
        <v>7.8639999999999999</v>
      </c>
      <c r="G241" s="13">
        <v>76.911999999999992</v>
      </c>
      <c r="H241" s="51" t="s">
        <v>233</v>
      </c>
      <c r="I241" s="63">
        <v>2.54</v>
      </c>
      <c r="J241" s="63">
        <v>0.1370248</v>
      </c>
      <c r="K241" s="63">
        <v>295.18400000000003</v>
      </c>
      <c r="L241" s="63">
        <v>12.735999999999999</v>
      </c>
      <c r="M241" s="63">
        <v>16.131999999999998</v>
      </c>
      <c r="N241" s="63">
        <v>40.744</v>
      </c>
      <c r="O241" s="63">
        <v>15.76</v>
      </c>
      <c r="P241" s="63">
        <v>0.63479999999999992</v>
      </c>
      <c r="Q241" s="63">
        <v>12.604000000000001</v>
      </c>
      <c r="R241" s="63">
        <v>7.3119999999999991E-2</v>
      </c>
      <c r="S241" s="63">
        <v>4.1959999999999997E-2</v>
      </c>
      <c r="T241" s="63">
        <v>0</v>
      </c>
      <c r="U241" s="63">
        <v>11.44</v>
      </c>
    </row>
    <row r="242" spans="1:21" ht="25.5" customHeight="1" x14ac:dyDescent="0.25">
      <c r="A242" s="101"/>
      <c r="B242" s="9" t="s">
        <v>235</v>
      </c>
      <c r="C242" s="18">
        <v>250</v>
      </c>
      <c r="D242" s="19">
        <v>15.388500000000002</v>
      </c>
      <c r="E242" s="19">
        <v>12.237000000000002</v>
      </c>
      <c r="F242" s="19">
        <v>17.349</v>
      </c>
      <c r="G242" s="15">
        <v>239.56800000000001</v>
      </c>
      <c r="H242" s="51" t="s">
        <v>236</v>
      </c>
      <c r="I242" s="63">
        <v>34.17</v>
      </c>
      <c r="J242" s="63">
        <v>0.25740000000000002</v>
      </c>
      <c r="K242" s="63">
        <v>602.47649999999999</v>
      </c>
      <c r="L242" s="63">
        <v>29.478000000000002</v>
      </c>
      <c r="M242" s="63">
        <v>35.91825</v>
      </c>
      <c r="N242" s="63">
        <v>176.4375</v>
      </c>
      <c r="O242" s="63">
        <v>126.303</v>
      </c>
      <c r="P242" s="63">
        <v>1.88565</v>
      </c>
      <c r="Q242" s="63">
        <v>221.55</v>
      </c>
      <c r="R242" s="63">
        <v>0.17257499999999998</v>
      </c>
      <c r="S242" s="63">
        <v>0.1719</v>
      </c>
      <c r="T242" s="63">
        <v>2.9249999999999998E-2</v>
      </c>
      <c r="U242" s="63">
        <v>14.85</v>
      </c>
    </row>
    <row r="243" spans="1:21" ht="15" customHeight="1" x14ac:dyDescent="0.25">
      <c r="A243" s="101"/>
      <c r="B243" s="9" t="s">
        <v>238</v>
      </c>
      <c r="C243" s="12">
        <v>100</v>
      </c>
      <c r="D243" s="13">
        <v>11.94</v>
      </c>
      <c r="E243" s="13">
        <v>5.625</v>
      </c>
      <c r="F243" s="13">
        <v>7.55</v>
      </c>
      <c r="G243" s="13">
        <v>128</v>
      </c>
      <c r="H243" s="51" t="s">
        <v>237</v>
      </c>
      <c r="I243" s="63">
        <v>19.47</v>
      </c>
      <c r="J243" s="63">
        <v>0.33333333333333331</v>
      </c>
      <c r="K243" s="63">
        <v>371.04500000000002</v>
      </c>
      <c r="L243" s="63">
        <v>31.59</v>
      </c>
      <c r="M243" s="63">
        <v>30.61</v>
      </c>
      <c r="N243" s="63">
        <v>192.02500000000001</v>
      </c>
      <c r="O243" s="63">
        <v>72.583333333333329</v>
      </c>
      <c r="P243" s="63">
        <v>1.2228333333333334</v>
      </c>
      <c r="Q243" s="63">
        <v>3.666666666666667</v>
      </c>
      <c r="R243" s="63">
        <v>7.166666666666667E-2</v>
      </c>
      <c r="S243" s="63">
        <v>0.19833333333333331</v>
      </c>
      <c r="T243" s="63">
        <v>3.0000000000000001E-3</v>
      </c>
      <c r="U243" s="63">
        <v>0.21666666666666667</v>
      </c>
    </row>
    <row r="244" spans="1:21" ht="15" customHeight="1" x14ac:dyDescent="0.25">
      <c r="A244" s="101"/>
      <c r="B244" s="5" t="s">
        <v>188</v>
      </c>
      <c r="C244" s="20" t="s">
        <v>70</v>
      </c>
      <c r="D244" s="16">
        <v>4.46</v>
      </c>
      <c r="E244" s="16">
        <v>7.5</v>
      </c>
      <c r="F244" s="16">
        <v>15.6</v>
      </c>
      <c r="G244" s="16">
        <v>128.59</v>
      </c>
      <c r="H244" s="51" t="s">
        <v>103</v>
      </c>
      <c r="I244" s="63">
        <v>27.09</v>
      </c>
      <c r="J244" s="63">
        <v>0.81569999999999998</v>
      </c>
      <c r="K244" s="63">
        <v>560.80799999999999</v>
      </c>
      <c r="L244" s="63">
        <v>90.037499999999994</v>
      </c>
      <c r="M244" s="63">
        <v>31.502999999999997</v>
      </c>
      <c r="N244" s="63">
        <v>62.914499999999997</v>
      </c>
      <c r="O244" s="63">
        <v>22.542768000000002</v>
      </c>
      <c r="P244" s="63">
        <v>1.2282</v>
      </c>
      <c r="Q244" s="63">
        <v>74.157000000000011</v>
      </c>
      <c r="R244" s="63">
        <v>6.3930000000000001E-2</v>
      </c>
      <c r="S244" s="63">
        <v>0.12945000000000001</v>
      </c>
      <c r="T244" s="63">
        <v>0</v>
      </c>
      <c r="U244" s="63">
        <v>105.24</v>
      </c>
    </row>
    <row r="245" spans="1:21" ht="25.5" customHeight="1" x14ac:dyDescent="0.25">
      <c r="A245" s="101"/>
      <c r="B245" s="5" t="s">
        <v>148</v>
      </c>
      <c r="C245" s="20" t="s">
        <v>70</v>
      </c>
      <c r="D245" s="16">
        <v>0.38</v>
      </c>
      <c r="E245" s="16">
        <v>0</v>
      </c>
      <c r="F245" s="16">
        <v>19.821999999999999</v>
      </c>
      <c r="G245" s="16">
        <v>80.787000000000006</v>
      </c>
      <c r="H245" s="51" t="s">
        <v>78</v>
      </c>
      <c r="I245" s="63">
        <v>0</v>
      </c>
      <c r="J245" s="63">
        <v>0</v>
      </c>
      <c r="K245" s="63">
        <v>33.099999999999994</v>
      </c>
      <c r="L245" s="63">
        <v>3.9</v>
      </c>
      <c r="M245" s="63">
        <v>2.8</v>
      </c>
      <c r="N245" s="63">
        <v>0</v>
      </c>
      <c r="O245" s="63">
        <v>0</v>
      </c>
      <c r="P245" s="63">
        <v>0.19</v>
      </c>
      <c r="Q245" s="63">
        <v>11.6</v>
      </c>
      <c r="R245" s="63">
        <v>0</v>
      </c>
      <c r="S245" s="63">
        <v>0</v>
      </c>
      <c r="T245" s="63">
        <v>0</v>
      </c>
      <c r="U245" s="63">
        <v>11.2</v>
      </c>
    </row>
    <row r="246" spans="1:21" ht="15" customHeight="1" x14ac:dyDescent="0.25">
      <c r="A246" s="101"/>
      <c r="B246" s="9" t="s">
        <v>4</v>
      </c>
      <c r="C246" s="12">
        <v>50</v>
      </c>
      <c r="D246" s="13">
        <f>8*C246/100</f>
        <v>4</v>
      </c>
      <c r="E246" s="13">
        <f>1.5*C246/100</f>
        <v>0.75</v>
      </c>
      <c r="F246" s="13">
        <f>40.1*C246/100</f>
        <v>20.05</v>
      </c>
      <c r="G246" s="13">
        <f>206*C246/100</f>
        <v>103</v>
      </c>
      <c r="H246" s="51" t="s">
        <v>56</v>
      </c>
      <c r="I246" s="63">
        <v>0</v>
      </c>
      <c r="J246" s="63">
        <v>15.45</v>
      </c>
      <c r="K246" s="63">
        <v>122.5</v>
      </c>
      <c r="L246" s="63">
        <v>17.5</v>
      </c>
      <c r="M246" s="63">
        <v>23.5</v>
      </c>
      <c r="N246" s="63">
        <v>79</v>
      </c>
      <c r="O246" s="63">
        <v>0</v>
      </c>
      <c r="P246" s="63">
        <v>1.95</v>
      </c>
      <c r="Q246" s="63">
        <v>0</v>
      </c>
      <c r="R246" s="63">
        <v>0.09</v>
      </c>
      <c r="S246" s="63">
        <v>0.04</v>
      </c>
      <c r="T246" s="63">
        <v>0</v>
      </c>
      <c r="U246" s="63">
        <v>0</v>
      </c>
    </row>
    <row r="247" spans="1:21" ht="15" customHeight="1" x14ac:dyDescent="0.25">
      <c r="A247" s="101"/>
      <c r="B247" s="9" t="s">
        <v>5</v>
      </c>
      <c r="C247" s="12">
        <v>40</v>
      </c>
      <c r="D247" s="13">
        <f>7.6*C247/100</f>
        <v>3.04</v>
      </c>
      <c r="E247" s="13">
        <f>0.8*C247/100</f>
        <v>0.32</v>
      </c>
      <c r="F247" s="13">
        <f>49.2*C247/100</f>
        <v>19.68</v>
      </c>
      <c r="G247" s="15">
        <f>234*C247/100</f>
        <v>93.6</v>
      </c>
      <c r="H247" s="51" t="s">
        <v>57</v>
      </c>
      <c r="I247" s="63">
        <v>1.28</v>
      </c>
      <c r="J247" s="63">
        <v>2.4</v>
      </c>
      <c r="K247" s="63">
        <v>37.200000000000003</v>
      </c>
      <c r="L247" s="63">
        <v>8</v>
      </c>
      <c r="M247" s="63">
        <v>5.6</v>
      </c>
      <c r="N247" s="63">
        <v>26</v>
      </c>
      <c r="O247" s="63">
        <v>5.8</v>
      </c>
      <c r="P247" s="63">
        <v>0.44</v>
      </c>
      <c r="Q247" s="63">
        <v>0</v>
      </c>
      <c r="R247" s="63">
        <v>4.4000000000000004E-2</v>
      </c>
      <c r="S247" s="63">
        <v>1.2E-2</v>
      </c>
      <c r="T247" s="63">
        <v>0</v>
      </c>
      <c r="U247" s="63">
        <v>0</v>
      </c>
    </row>
    <row r="248" spans="1:21" ht="15" customHeight="1" x14ac:dyDescent="0.25">
      <c r="A248" s="114" t="s">
        <v>16</v>
      </c>
      <c r="B248" s="114"/>
      <c r="C248" s="45">
        <f>C241+C242+C243+C244+C245+C246+C247</f>
        <v>920</v>
      </c>
      <c r="D248" s="47">
        <f>SUM(D241:D247)</f>
        <v>40.624500000000005</v>
      </c>
      <c r="E248" s="47">
        <f t="shared" ref="E248:G248" si="48">SUM(E241:E247)</f>
        <v>30.856000000000002</v>
      </c>
      <c r="F248" s="47">
        <f t="shared" si="48"/>
        <v>107.91499999999999</v>
      </c>
      <c r="G248" s="47">
        <f t="shared" si="48"/>
        <v>850.45700000000011</v>
      </c>
      <c r="H248" s="51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</row>
    <row r="249" spans="1:21" ht="15" customHeight="1" x14ac:dyDescent="0.25">
      <c r="A249" s="101" t="s">
        <v>2</v>
      </c>
      <c r="B249" s="9" t="s">
        <v>240</v>
      </c>
      <c r="C249" s="18">
        <v>100</v>
      </c>
      <c r="D249" s="15">
        <v>8.16</v>
      </c>
      <c r="E249" s="15">
        <v>6.5933333333333337</v>
      </c>
      <c r="F249" s="15">
        <v>33.74</v>
      </c>
      <c r="G249" s="15">
        <v>226.94</v>
      </c>
      <c r="H249" s="51" t="s">
        <v>239</v>
      </c>
      <c r="I249" s="63">
        <v>30.6</v>
      </c>
      <c r="J249" s="63">
        <v>7.3220666666666663</v>
      </c>
      <c r="K249" s="63">
        <v>215.65733333333333</v>
      </c>
      <c r="L249" s="63">
        <v>140.75133333333335</v>
      </c>
      <c r="M249" s="63">
        <v>22.54933333333333</v>
      </c>
      <c r="N249" s="63">
        <v>147.51066666666665</v>
      </c>
      <c r="O249" s="63">
        <v>27.674586666666666</v>
      </c>
      <c r="P249" s="63">
        <v>0.86473333333333324</v>
      </c>
      <c r="Q249" s="63">
        <v>45.933333333333337</v>
      </c>
      <c r="R249" s="63">
        <v>0.11920666666666667</v>
      </c>
      <c r="S249" s="63">
        <v>0.21181333333333333</v>
      </c>
      <c r="T249" s="63">
        <v>0.22626666666666664</v>
      </c>
      <c r="U249" s="63">
        <v>1.3520000000000001</v>
      </c>
    </row>
    <row r="250" spans="1:21" ht="15" customHeight="1" x14ac:dyDescent="0.25">
      <c r="A250" s="101"/>
      <c r="B250" s="6" t="s">
        <v>82</v>
      </c>
      <c r="C250" s="12">
        <v>25</v>
      </c>
      <c r="D250" s="13">
        <v>1.8</v>
      </c>
      <c r="E250" s="13">
        <v>2.125</v>
      </c>
      <c r="F250" s="13">
        <v>13.875</v>
      </c>
      <c r="G250" s="15">
        <v>81.75</v>
      </c>
      <c r="H250" s="51" t="s">
        <v>81</v>
      </c>
      <c r="I250" s="63">
        <v>1.75</v>
      </c>
      <c r="J250" s="63">
        <v>0.75</v>
      </c>
      <c r="K250" s="63">
        <v>91.25</v>
      </c>
      <c r="L250" s="63">
        <v>76.75</v>
      </c>
      <c r="M250" s="63">
        <v>8.5</v>
      </c>
      <c r="N250" s="63">
        <v>54.75</v>
      </c>
      <c r="O250" s="63">
        <v>8.75</v>
      </c>
      <c r="P250" s="63">
        <v>0.05</v>
      </c>
      <c r="Q250" s="63">
        <v>11.75</v>
      </c>
      <c r="R250" s="63">
        <v>1.4999999999999999E-2</v>
      </c>
      <c r="S250" s="63">
        <v>9.5000000000000001E-2</v>
      </c>
      <c r="T250" s="63">
        <v>1.2500000000000001E-2</v>
      </c>
      <c r="U250" s="63">
        <v>0.25</v>
      </c>
    </row>
    <row r="251" spans="1:21" ht="15" customHeight="1" x14ac:dyDescent="0.25">
      <c r="A251" s="101"/>
      <c r="B251" s="9" t="s">
        <v>189</v>
      </c>
      <c r="C251" s="12">
        <v>200</v>
      </c>
      <c r="D251" s="16">
        <v>0.2</v>
      </c>
      <c r="E251" s="16">
        <v>5.0999999999999997E-2</v>
      </c>
      <c r="F251" s="16">
        <v>10.049000000000001</v>
      </c>
      <c r="G251" s="16">
        <v>41.417999999999999</v>
      </c>
      <c r="H251" s="51" t="s">
        <v>95</v>
      </c>
      <c r="I251" s="63">
        <v>0</v>
      </c>
      <c r="J251" s="63">
        <v>0</v>
      </c>
      <c r="K251" s="63">
        <v>25.1</v>
      </c>
      <c r="L251" s="63">
        <v>5.25</v>
      </c>
      <c r="M251" s="63">
        <v>4.4000000000000004</v>
      </c>
      <c r="N251" s="63">
        <v>8.24</v>
      </c>
      <c r="O251" s="63">
        <v>0</v>
      </c>
      <c r="P251" s="63">
        <v>0.85</v>
      </c>
      <c r="Q251" s="63">
        <v>0.5</v>
      </c>
      <c r="R251" s="63">
        <v>7.000000000000001E-4</v>
      </c>
      <c r="S251" s="63">
        <v>0.01</v>
      </c>
      <c r="T251" s="63">
        <v>0</v>
      </c>
      <c r="U251" s="63">
        <v>0.1</v>
      </c>
    </row>
    <row r="252" spans="1:21" ht="15" customHeight="1" x14ac:dyDescent="0.25">
      <c r="A252" s="112" t="s">
        <v>17</v>
      </c>
      <c r="B252" s="113"/>
      <c r="C252" s="39">
        <f>C249+C250+C251</f>
        <v>325</v>
      </c>
      <c r="D252" s="38">
        <f>SUM(D249:D251)</f>
        <v>10.16</v>
      </c>
      <c r="E252" s="38">
        <f t="shared" ref="E252:G252" si="49">SUM(E249:E251)</f>
        <v>8.7693333333333339</v>
      </c>
      <c r="F252" s="38">
        <f t="shared" si="49"/>
        <v>57.664000000000001</v>
      </c>
      <c r="G252" s="38">
        <f t="shared" si="49"/>
        <v>350.108</v>
      </c>
      <c r="H252" s="51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</row>
    <row r="253" spans="1:21" ht="24.75" customHeight="1" x14ac:dyDescent="0.25">
      <c r="A253" s="101" t="s">
        <v>3</v>
      </c>
      <c r="B253" s="8" t="s">
        <v>152</v>
      </c>
      <c r="C253" s="12">
        <v>80</v>
      </c>
      <c r="D253" s="15">
        <v>1.3119999999999998</v>
      </c>
      <c r="E253" s="15">
        <v>4.0720000000000001</v>
      </c>
      <c r="F253" s="15">
        <v>4.68</v>
      </c>
      <c r="G253" s="15">
        <v>60.44</v>
      </c>
      <c r="H253" s="51" t="s">
        <v>99</v>
      </c>
      <c r="I253" s="63">
        <v>0.44</v>
      </c>
      <c r="J253" s="63">
        <v>8.4640000000000004</v>
      </c>
      <c r="K253" s="63">
        <v>208.52</v>
      </c>
      <c r="L253" s="63">
        <v>33.704000000000001</v>
      </c>
      <c r="M253" s="63">
        <v>11.488</v>
      </c>
      <c r="N253" s="63">
        <v>24.808000000000003</v>
      </c>
      <c r="O253" s="63">
        <v>3.68</v>
      </c>
      <c r="P253" s="63">
        <v>0.46479999999999999</v>
      </c>
      <c r="Q253" s="63">
        <v>0</v>
      </c>
      <c r="R253" s="63">
        <v>2.3439999999999999E-2</v>
      </c>
      <c r="S253" s="63">
        <v>2.7519999999999999E-2</v>
      </c>
      <c r="T253" s="63">
        <v>0.4536</v>
      </c>
      <c r="U253" s="63">
        <v>29.96</v>
      </c>
    </row>
    <row r="254" spans="1:21" ht="15" customHeight="1" x14ac:dyDescent="0.25">
      <c r="A254" s="101"/>
      <c r="B254" s="8" t="s">
        <v>242</v>
      </c>
      <c r="C254" s="12">
        <v>100</v>
      </c>
      <c r="D254" s="15">
        <v>4.3</v>
      </c>
      <c r="E254" s="15">
        <v>3.5249999999999999</v>
      </c>
      <c r="F254" s="15">
        <v>14.96</v>
      </c>
      <c r="G254" s="15">
        <v>108.735</v>
      </c>
      <c r="H254" s="51" t="s">
        <v>241</v>
      </c>
      <c r="I254" s="63">
        <v>117.54</v>
      </c>
      <c r="J254" s="63">
        <v>15.476000000000001</v>
      </c>
      <c r="K254" s="63">
        <v>360.47199999999998</v>
      </c>
      <c r="L254" s="63">
        <v>136.624</v>
      </c>
      <c r="M254" s="63">
        <v>48.256</v>
      </c>
      <c r="N254" s="63">
        <v>210.14</v>
      </c>
      <c r="O254" s="63">
        <v>471.73008000000004</v>
      </c>
      <c r="P254" s="63">
        <v>1.2831999999999999</v>
      </c>
      <c r="Q254" s="63">
        <v>11</v>
      </c>
      <c r="R254" s="63">
        <v>0.15859999999999999</v>
      </c>
      <c r="S254" s="63">
        <v>0.14360000000000001</v>
      </c>
      <c r="T254" s="63">
        <v>22.6</v>
      </c>
      <c r="U254" s="63">
        <v>2.0179999999999998</v>
      </c>
    </row>
    <row r="255" spans="1:21" ht="27" customHeight="1" x14ac:dyDescent="0.25">
      <c r="A255" s="101"/>
      <c r="B255" s="5" t="s">
        <v>176</v>
      </c>
      <c r="C255" s="18">
        <v>40</v>
      </c>
      <c r="D255" s="15">
        <v>1.18</v>
      </c>
      <c r="E255" s="15">
        <v>0.88</v>
      </c>
      <c r="F255" s="15">
        <v>6.8040000000000012</v>
      </c>
      <c r="G255" s="15">
        <v>39.86</v>
      </c>
      <c r="H255" s="51" t="s">
        <v>130</v>
      </c>
      <c r="I255" s="63">
        <v>9.24</v>
      </c>
      <c r="J255" s="63">
        <v>0.66959999999999997</v>
      </c>
      <c r="K255" s="63">
        <v>165.4188</v>
      </c>
      <c r="L255" s="63">
        <v>17.154800000000002</v>
      </c>
      <c r="M255" s="63">
        <v>18.841200000000001</v>
      </c>
      <c r="N255" s="63">
        <v>34.825599999999994</v>
      </c>
      <c r="O255" s="63">
        <v>22.740320000000001</v>
      </c>
      <c r="P255" s="63">
        <v>0.57724000000000009</v>
      </c>
      <c r="Q255" s="63">
        <v>669.4</v>
      </c>
      <c r="R255" s="63">
        <v>4.2880000000000001E-2</v>
      </c>
      <c r="S255" s="63">
        <v>4.1504000000000006E-2</v>
      </c>
      <c r="T255" s="63">
        <v>1.5600000000000001E-2</v>
      </c>
      <c r="U255" s="63">
        <v>6.831999999999999</v>
      </c>
    </row>
    <row r="256" spans="1:21" ht="15" customHeight="1" x14ac:dyDescent="0.25">
      <c r="A256" s="101"/>
      <c r="B256" s="5" t="s">
        <v>177</v>
      </c>
      <c r="C256" s="18">
        <v>180</v>
      </c>
      <c r="D256" s="15">
        <v>2.6584999999999996</v>
      </c>
      <c r="E256" s="15">
        <v>4.9659999999999993</v>
      </c>
      <c r="F256" s="15">
        <v>17.420000000000002</v>
      </c>
      <c r="G256" s="15">
        <v>125.04699999999998</v>
      </c>
      <c r="H256" s="51" t="s">
        <v>100</v>
      </c>
      <c r="I256" s="63">
        <v>28.13</v>
      </c>
      <c r="J256" s="63">
        <v>1.0424519999999999</v>
      </c>
      <c r="K256" s="63">
        <v>916.35300000000007</v>
      </c>
      <c r="L256" s="63">
        <v>53.262</v>
      </c>
      <c r="M256" s="63">
        <v>39.419999999999995</v>
      </c>
      <c r="N256" s="63">
        <v>116.93700000000001</v>
      </c>
      <c r="O256" s="63">
        <v>51.821999999999996</v>
      </c>
      <c r="P256" s="63">
        <v>1.4561999999999999</v>
      </c>
      <c r="Q256" s="63">
        <v>51.056999999999995</v>
      </c>
      <c r="R256" s="63">
        <v>0.19638000000000003</v>
      </c>
      <c r="S256" s="63">
        <v>0.15903</v>
      </c>
      <c r="T256" s="63">
        <v>0.12510000000000002</v>
      </c>
      <c r="U256" s="63">
        <v>31.131000000000004</v>
      </c>
    </row>
    <row r="257" spans="1:21" ht="15" customHeight="1" x14ac:dyDescent="0.25">
      <c r="A257" s="101"/>
      <c r="B257" s="5" t="s">
        <v>6</v>
      </c>
      <c r="C257" s="12">
        <v>200</v>
      </c>
      <c r="D257" s="13">
        <v>1</v>
      </c>
      <c r="E257" s="13">
        <v>0.2</v>
      </c>
      <c r="F257" s="13">
        <v>20.2</v>
      </c>
      <c r="G257" s="13">
        <v>86.6</v>
      </c>
      <c r="H257" s="51" t="s">
        <v>84</v>
      </c>
      <c r="I257" s="63">
        <v>2</v>
      </c>
      <c r="J257" s="63">
        <v>0</v>
      </c>
      <c r="K257" s="63">
        <v>240</v>
      </c>
      <c r="L257" s="63">
        <v>14</v>
      </c>
      <c r="M257" s="63">
        <v>8</v>
      </c>
      <c r="N257" s="63">
        <v>14</v>
      </c>
      <c r="O257" s="63">
        <v>0</v>
      </c>
      <c r="P257" s="63">
        <v>2.8</v>
      </c>
      <c r="Q257" s="63">
        <v>0</v>
      </c>
      <c r="R257" s="63">
        <v>0.02</v>
      </c>
      <c r="S257" s="63">
        <v>0.02</v>
      </c>
      <c r="T257" s="63">
        <v>0</v>
      </c>
      <c r="U257" s="63">
        <v>4</v>
      </c>
    </row>
    <row r="258" spans="1:21" ht="15" customHeight="1" x14ac:dyDescent="0.25">
      <c r="A258" s="101"/>
      <c r="B258" s="9" t="s">
        <v>4</v>
      </c>
      <c r="C258" s="12">
        <v>30</v>
      </c>
      <c r="D258" s="13">
        <f>8*C258/100</f>
        <v>2.4</v>
      </c>
      <c r="E258" s="13">
        <f>1.5*C258/100</f>
        <v>0.45</v>
      </c>
      <c r="F258" s="13">
        <f>40.1*C258/100</f>
        <v>12.03</v>
      </c>
      <c r="G258" s="13">
        <f>206*C258/100</f>
        <v>61.8</v>
      </c>
      <c r="H258" s="51" t="s">
        <v>56</v>
      </c>
      <c r="I258" s="63">
        <v>0</v>
      </c>
      <c r="J258" s="63">
        <v>9.27</v>
      </c>
      <c r="K258" s="63">
        <v>73.5</v>
      </c>
      <c r="L258" s="63">
        <v>10.5</v>
      </c>
      <c r="M258" s="63">
        <v>14.1</v>
      </c>
      <c r="N258" s="63">
        <v>47.4</v>
      </c>
      <c r="O258" s="63">
        <v>0</v>
      </c>
      <c r="P258" s="63">
        <v>1.17</v>
      </c>
      <c r="Q258" s="63">
        <v>0</v>
      </c>
      <c r="R258" s="63">
        <v>5.3999999999999992E-2</v>
      </c>
      <c r="S258" s="63">
        <v>2.4E-2</v>
      </c>
      <c r="T258" s="63">
        <v>0</v>
      </c>
      <c r="U258" s="63">
        <v>0</v>
      </c>
    </row>
    <row r="259" spans="1:21" ht="15" customHeight="1" x14ac:dyDescent="0.25">
      <c r="A259" s="102" t="s">
        <v>18</v>
      </c>
      <c r="B259" s="102"/>
      <c r="C259" s="40">
        <f>C253+C254+C255+C256+C257+C258</f>
        <v>630</v>
      </c>
      <c r="D259" s="41">
        <f>SUM(D253:D258)</f>
        <v>12.8505</v>
      </c>
      <c r="E259" s="41">
        <f t="shared" ref="E259:G259" si="50">SUM(E253:E258)</f>
        <v>14.092999999999998</v>
      </c>
      <c r="F259" s="41">
        <f t="shared" si="50"/>
        <v>76.094000000000008</v>
      </c>
      <c r="G259" s="41">
        <f t="shared" si="50"/>
        <v>482.48200000000003</v>
      </c>
      <c r="H259" s="51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</row>
    <row r="260" spans="1:21" ht="26.25" customHeight="1" x14ac:dyDescent="0.25">
      <c r="A260" s="101" t="s">
        <v>19</v>
      </c>
      <c r="B260" s="8" t="s">
        <v>156</v>
      </c>
      <c r="C260" s="18">
        <v>180</v>
      </c>
      <c r="D260" s="15">
        <v>5.22</v>
      </c>
      <c r="E260" s="15">
        <v>4.5</v>
      </c>
      <c r="F260" s="15">
        <v>7.2</v>
      </c>
      <c r="G260" s="15">
        <v>90.18</v>
      </c>
      <c r="H260" s="51" t="s">
        <v>86</v>
      </c>
      <c r="I260" s="63">
        <v>16.2</v>
      </c>
      <c r="J260" s="63">
        <v>3.6</v>
      </c>
      <c r="K260" s="63">
        <v>262.8</v>
      </c>
      <c r="L260" s="63">
        <v>216</v>
      </c>
      <c r="M260" s="63">
        <v>25.2</v>
      </c>
      <c r="N260" s="63">
        <v>162</v>
      </c>
      <c r="O260" s="63">
        <v>36</v>
      </c>
      <c r="P260" s="63">
        <v>0.18</v>
      </c>
      <c r="Q260" s="63">
        <v>39.6</v>
      </c>
      <c r="R260" s="63">
        <v>7.2000000000000008E-2</v>
      </c>
      <c r="S260" s="63">
        <v>0.30599999999999999</v>
      </c>
      <c r="T260" s="63">
        <v>0</v>
      </c>
      <c r="U260" s="63">
        <v>1.2599999999999998</v>
      </c>
    </row>
    <row r="261" spans="1:21" ht="15" customHeight="1" x14ac:dyDescent="0.25">
      <c r="A261" s="101"/>
      <c r="B261" s="6" t="s">
        <v>7</v>
      </c>
      <c r="C261" s="12">
        <v>20</v>
      </c>
      <c r="D261" s="13">
        <v>0.9</v>
      </c>
      <c r="E261" s="13">
        <v>0.34799999999999998</v>
      </c>
      <c r="F261" s="13">
        <v>6.1679999999999993</v>
      </c>
      <c r="G261" s="15">
        <v>31.32</v>
      </c>
      <c r="H261" s="51" t="s">
        <v>89</v>
      </c>
      <c r="I261" s="63">
        <v>0</v>
      </c>
      <c r="J261" s="63">
        <v>0</v>
      </c>
      <c r="K261" s="63">
        <v>18.399999999999999</v>
      </c>
      <c r="L261" s="63">
        <v>3.8</v>
      </c>
      <c r="M261" s="63">
        <v>2.6</v>
      </c>
      <c r="N261" s="63">
        <v>13</v>
      </c>
      <c r="O261" s="63">
        <v>0</v>
      </c>
      <c r="P261" s="63">
        <v>0.24</v>
      </c>
      <c r="Q261" s="63">
        <v>0</v>
      </c>
      <c r="R261" s="63">
        <v>2.2000000000000002E-2</v>
      </c>
      <c r="S261" s="63">
        <v>6.0000000000000001E-3</v>
      </c>
      <c r="T261" s="63">
        <v>0</v>
      </c>
      <c r="U261" s="63">
        <v>0</v>
      </c>
    </row>
    <row r="262" spans="1:21" ht="15" customHeight="1" x14ac:dyDescent="0.25">
      <c r="A262" s="102" t="s">
        <v>22</v>
      </c>
      <c r="B262" s="102"/>
      <c r="C262" s="40">
        <f>C260+C261</f>
        <v>200</v>
      </c>
      <c r="D262" s="41">
        <f>SUM(D260:D261)</f>
        <v>6.12</v>
      </c>
      <c r="E262" s="41">
        <f t="shared" ref="E262:G262" si="51">SUM(E260:E261)</f>
        <v>4.8479999999999999</v>
      </c>
      <c r="F262" s="41">
        <f t="shared" si="51"/>
        <v>13.367999999999999</v>
      </c>
      <c r="G262" s="41">
        <f t="shared" si="51"/>
        <v>121.5</v>
      </c>
      <c r="H262" s="51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</row>
    <row r="263" spans="1:21" ht="15" customHeight="1" x14ac:dyDescent="0.25">
      <c r="A263" s="103" t="s">
        <v>35</v>
      </c>
      <c r="B263" s="103"/>
      <c r="C263" s="21"/>
      <c r="D263" s="26">
        <f>D240+D248+D252+D259+D262</f>
        <v>86.823999999999998</v>
      </c>
      <c r="E263" s="26">
        <f t="shared" ref="E263:G263" si="52">E240+E248+E252+E259+E262</f>
        <v>82.773333333333341</v>
      </c>
      <c r="F263" s="26">
        <f t="shared" si="52"/>
        <v>337.20499999999998</v>
      </c>
      <c r="G263" s="22">
        <f t="shared" si="52"/>
        <v>2418.7950000000001</v>
      </c>
      <c r="H263" s="55"/>
      <c r="I263" s="66">
        <f>SUM(I234:I262)</f>
        <v>319.94597499999998</v>
      </c>
      <c r="J263" s="66">
        <f t="shared" ref="J263:U263" si="53">SUM(J234:J262)</f>
        <v>83.839476799999986</v>
      </c>
      <c r="K263" s="66">
        <f t="shared" si="53"/>
        <v>5303.4063333333334</v>
      </c>
      <c r="L263" s="71">
        <f t="shared" si="53"/>
        <v>1143.6015333333332</v>
      </c>
      <c r="M263" s="66">
        <f t="shared" si="53"/>
        <v>414.86588333333333</v>
      </c>
      <c r="N263" s="66">
        <f t="shared" si="53"/>
        <v>1734.1907666666666</v>
      </c>
      <c r="O263" s="66">
        <f t="shared" si="53"/>
        <v>927.37708800000007</v>
      </c>
      <c r="P263" s="66">
        <f t="shared" si="53"/>
        <v>22.35062666666666</v>
      </c>
      <c r="Q263" s="66">
        <f t="shared" si="53"/>
        <v>1379.4494999999999</v>
      </c>
      <c r="R263" s="66">
        <f t="shared" si="53"/>
        <v>1.4926483333333336</v>
      </c>
      <c r="S263" s="66">
        <f t="shared" si="53"/>
        <v>2.1153406666666665</v>
      </c>
      <c r="T263" s="66">
        <f t="shared" si="53"/>
        <v>24.649386666666668</v>
      </c>
      <c r="U263" s="66">
        <f t="shared" si="53"/>
        <v>231.75936666666664</v>
      </c>
    </row>
    <row r="264" spans="1:21" ht="15" customHeight="1" x14ac:dyDescent="0.25">
      <c r="A264" s="108" t="s">
        <v>36</v>
      </c>
      <c r="B264" s="109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10"/>
    </row>
    <row r="265" spans="1:21" ht="28.5" customHeight="1" x14ac:dyDescent="0.25">
      <c r="A265" s="117" t="s">
        <v>0</v>
      </c>
      <c r="B265" s="8" t="s">
        <v>179</v>
      </c>
      <c r="C265" s="23">
        <v>200</v>
      </c>
      <c r="D265" s="24">
        <v>5.6989999999999998</v>
      </c>
      <c r="E265" s="24">
        <v>8.8879999999999999</v>
      </c>
      <c r="F265" s="24">
        <v>26.850999999999999</v>
      </c>
      <c r="G265" s="24">
        <v>210.26999999999998</v>
      </c>
      <c r="H265" s="51" t="s">
        <v>105</v>
      </c>
      <c r="I265" s="63">
        <v>16.834</v>
      </c>
      <c r="J265" s="63">
        <v>2.1520000000000001</v>
      </c>
      <c r="K265" s="63">
        <v>190.98220000000001</v>
      </c>
      <c r="L265" s="63">
        <v>132.8844</v>
      </c>
      <c r="M265" s="63">
        <v>19.764399999999998</v>
      </c>
      <c r="N265" s="63">
        <v>120.49600000000001</v>
      </c>
      <c r="O265" s="63">
        <v>26.652000000000005</v>
      </c>
      <c r="P265" s="63">
        <v>0.43762000000000001</v>
      </c>
      <c r="Q265" s="63">
        <v>67.572000000000003</v>
      </c>
      <c r="R265" s="63">
        <v>8.3004000000000008E-2</v>
      </c>
      <c r="S265" s="63">
        <v>0.17760400000000001</v>
      </c>
      <c r="T265" s="63">
        <v>0.16078000000000001</v>
      </c>
      <c r="U265" s="63">
        <v>1.3337999999999999</v>
      </c>
    </row>
    <row r="266" spans="1:21" ht="24" customHeight="1" x14ac:dyDescent="0.25">
      <c r="A266" s="118"/>
      <c r="B266" s="9" t="s">
        <v>181</v>
      </c>
      <c r="C266" s="12">
        <v>30</v>
      </c>
      <c r="D266" s="13">
        <v>6.96</v>
      </c>
      <c r="E266" s="13">
        <v>8.85</v>
      </c>
      <c r="F266" s="13">
        <v>0</v>
      </c>
      <c r="G266" s="15">
        <v>109.2</v>
      </c>
      <c r="H266" s="51" t="s">
        <v>180</v>
      </c>
      <c r="I266" s="63">
        <v>0</v>
      </c>
      <c r="J266" s="63">
        <v>4.3499999999999996</v>
      </c>
      <c r="K266" s="63">
        <v>26.4</v>
      </c>
      <c r="L266" s="63">
        <v>264</v>
      </c>
      <c r="M266" s="63">
        <v>10.5</v>
      </c>
      <c r="N266" s="63">
        <v>150</v>
      </c>
      <c r="O266" s="63">
        <v>0</v>
      </c>
      <c r="P266" s="63">
        <v>0.3</v>
      </c>
      <c r="Q266" s="63">
        <v>86.4</v>
      </c>
      <c r="R266" s="63">
        <v>1.2E-2</v>
      </c>
      <c r="S266" s="63">
        <v>0.09</v>
      </c>
      <c r="T266" s="63">
        <v>0.28799999999999998</v>
      </c>
      <c r="U266" s="63">
        <v>0.21</v>
      </c>
    </row>
    <row r="267" spans="1:21" ht="15" customHeight="1" x14ac:dyDescent="0.25">
      <c r="A267" s="118"/>
      <c r="B267" s="6" t="s">
        <v>7</v>
      </c>
      <c r="C267" s="12">
        <v>35</v>
      </c>
      <c r="D267" s="13">
        <f>7.5*C267/100</f>
        <v>2.625</v>
      </c>
      <c r="E267" s="13">
        <f>2.9*C267/100</f>
        <v>1.0149999999999999</v>
      </c>
      <c r="F267" s="13">
        <f>51.4*C267/100</f>
        <v>17.989999999999998</v>
      </c>
      <c r="G267" s="15">
        <f>261*C267/100</f>
        <v>91.35</v>
      </c>
      <c r="H267" s="51" t="s">
        <v>89</v>
      </c>
      <c r="I267" s="63">
        <v>0</v>
      </c>
      <c r="J267" s="63">
        <v>0</v>
      </c>
      <c r="K267" s="63">
        <v>32.200000000000003</v>
      </c>
      <c r="L267" s="63">
        <v>6.65</v>
      </c>
      <c r="M267" s="63">
        <v>4.55</v>
      </c>
      <c r="N267" s="63">
        <v>22.75</v>
      </c>
      <c r="O267" s="63">
        <v>0</v>
      </c>
      <c r="P267" s="63">
        <v>0.42</v>
      </c>
      <c r="Q267" s="63">
        <v>0</v>
      </c>
      <c r="R267" s="63">
        <v>3.85E-2</v>
      </c>
      <c r="S267" s="63">
        <v>1.0500000000000001E-2</v>
      </c>
      <c r="T267" s="63">
        <v>0</v>
      </c>
      <c r="U267" s="63">
        <v>0</v>
      </c>
    </row>
    <row r="268" spans="1:21" ht="22.5" customHeight="1" x14ac:dyDescent="0.25">
      <c r="A268" s="118"/>
      <c r="B268" s="9" t="s">
        <v>142</v>
      </c>
      <c r="C268" s="14" t="s">
        <v>141</v>
      </c>
      <c r="D268" s="15">
        <v>0.08</v>
      </c>
      <c r="E268" s="15">
        <v>7.25</v>
      </c>
      <c r="F268" s="15">
        <v>0.13</v>
      </c>
      <c r="G268" s="15">
        <v>66.099999999999994</v>
      </c>
      <c r="H268" s="51" t="s">
        <v>143</v>
      </c>
      <c r="I268" s="63">
        <v>0</v>
      </c>
      <c r="J268" s="63">
        <v>0.1</v>
      </c>
      <c r="K268" s="63">
        <v>3</v>
      </c>
      <c r="L268" s="63">
        <v>2.4</v>
      </c>
      <c r="M268" s="63">
        <v>0.05</v>
      </c>
      <c r="N268" s="63">
        <v>3</v>
      </c>
      <c r="O268" s="63">
        <v>0.28000000000000003</v>
      </c>
      <c r="P268" s="63">
        <v>0.02</v>
      </c>
      <c r="Q268" s="63">
        <v>45</v>
      </c>
      <c r="R268" s="63">
        <v>1E-3</v>
      </c>
      <c r="S268" s="63">
        <v>1.2E-2</v>
      </c>
      <c r="T268" s="63">
        <v>0.13</v>
      </c>
      <c r="U268" s="63">
        <v>0</v>
      </c>
    </row>
    <row r="269" spans="1:21" ht="15" customHeight="1" x14ac:dyDescent="0.25">
      <c r="A269" s="118"/>
      <c r="B269" s="9" t="s">
        <v>144</v>
      </c>
      <c r="C269" s="14" t="s">
        <v>70</v>
      </c>
      <c r="D269" s="15">
        <v>1.9725000000000001</v>
      </c>
      <c r="E269" s="15">
        <v>1.4750000000000001</v>
      </c>
      <c r="F269" s="15">
        <v>12.42</v>
      </c>
      <c r="G269" s="15">
        <v>71.215000000000003</v>
      </c>
      <c r="H269" s="51" t="s">
        <v>73</v>
      </c>
      <c r="I269" s="63">
        <v>4.5</v>
      </c>
      <c r="J269" s="63">
        <v>1</v>
      </c>
      <c r="K269" s="63">
        <v>111.02499999999999</v>
      </c>
      <c r="L269" s="63">
        <v>63.5</v>
      </c>
      <c r="M269" s="63">
        <v>17.625</v>
      </c>
      <c r="N269" s="63">
        <v>61.375</v>
      </c>
      <c r="O269" s="63">
        <v>16.125</v>
      </c>
      <c r="P269" s="63">
        <v>0.63000000000000012</v>
      </c>
      <c r="Q269" s="63">
        <v>11.074999999999999</v>
      </c>
      <c r="R269" s="63">
        <v>2.2499999999999999E-2</v>
      </c>
      <c r="S269" s="63">
        <v>0.08</v>
      </c>
      <c r="T269" s="63">
        <v>1.4999999999999999E-2</v>
      </c>
      <c r="U269" s="63">
        <v>0.65</v>
      </c>
    </row>
    <row r="270" spans="1:21" ht="15" customHeight="1" x14ac:dyDescent="0.25">
      <c r="A270" s="119"/>
      <c r="B270" s="5" t="s">
        <v>145</v>
      </c>
      <c r="C270" s="12">
        <v>185</v>
      </c>
      <c r="D270" s="13">
        <v>0.4</v>
      </c>
      <c r="E270" s="13">
        <v>0.4</v>
      </c>
      <c r="F270" s="13">
        <v>9.8000000000000007</v>
      </c>
      <c r="G270" s="13">
        <v>44.4</v>
      </c>
      <c r="H270" s="51" t="s">
        <v>72</v>
      </c>
      <c r="I270" s="63">
        <v>0</v>
      </c>
      <c r="J270" s="63">
        <v>0</v>
      </c>
      <c r="K270" s="63">
        <v>278</v>
      </c>
      <c r="L270" s="63">
        <v>16</v>
      </c>
      <c r="M270" s="63">
        <v>9</v>
      </c>
      <c r="N270" s="63">
        <v>11</v>
      </c>
      <c r="O270" s="63">
        <v>0</v>
      </c>
      <c r="P270" s="63">
        <v>2.2000000000000002</v>
      </c>
      <c r="Q270" s="63">
        <v>0</v>
      </c>
      <c r="R270" s="63">
        <v>0.03</v>
      </c>
      <c r="S270" s="63">
        <v>0.02</v>
      </c>
      <c r="T270" s="63">
        <v>0</v>
      </c>
      <c r="U270" s="63">
        <v>10</v>
      </c>
    </row>
    <row r="271" spans="1:21" ht="15" customHeight="1" x14ac:dyDescent="0.25">
      <c r="A271" s="114" t="s">
        <v>15</v>
      </c>
      <c r="B271" s="114"/>
      <c r="C271" s="45">
        <f>C265+C266+C267+C268+C269+C270</f>
        <v>660</v>
      </c>
      <c r="D271" s="46">
        <f>SUM(D265:D270)</f>
        <v>17.736499999999999</v>
      </c>
      <c r="E271" s="46">
        <f t="shared" ref="E271:G271" si="54">SUM(E265:E270)</f>
        <v>27.878</v>
      </c>
      <c r="F271" s="46">
        <f t="shared" si="54"/>
        <v>67.191000000000003</v>
      </c>
      <c r="G271" s="46">
        <f t="shared" si="54"/>
        <v>592.53499999999997</v>
      </c>
      <c r="H271" s="51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</row>
    <row r="272" spans="1:21" ht="24.75" customHeight="1" x14ac:dyDescent="0.25">
      <c r="A272" s="101" t="s">
        <v>1</v>
      </c>
      <c r="B272" s="9" t="s">
        <v>199</v>
      </c>
      <c r="C272" s="12">
        <v>80</v>
      </c>
      <c r="D272" s="19">
        <v>1.04</v>
      </c>
      <c r="E272" s="19">
        <v>4.88</v>
      </c>
      <c r="F272" s="19">
        <v>4.96</v>
      </c>
      <c r="G272" s="17">
        <v>67.2</v>
      </c>
      <c r="H272" s="51" t="s">
        <v>198</v>
      </c>
      <c r="I272" s="63">
        <v>5.39</v>
      </c>
      <c r="J272" s="63">
        <v>0.41216000000000003</v>
      </c>
      <c r="K272" s="63">
        <v>194.95440000000002</v>
      </c>
      <c r="L272" s="63">
        <v>25.925599999999996</v>
      </c>
      <c r="M272" s="63">
        <v>15.473599999999999</v>
      </c>
      <c r="N272" s="63">
        <v>29.734400000000001</v>
      </c>
      <c r="O272" s="63">
        <v>16.16</v>
      </c>
      <c r="P272" s="63">
        <v>0.93232000000000004</v>
      </c>
      <c r="Q272" s="63">
        <v>2.0775999999999999</v>
      </c>
      <c r="R272" s="63">
        <v>1.5376000000000001E-2</v>
      </c>
      <c r="S272" s="63">
        <v>2.7151999999999999E-2</v>
      </c>
      <c r="T272" s="63">
        <v>0</v>
      </c>
      <c r="U272" s="63">
        <v>6.7879999999999994</v>
      </c>
    </row>
    <row r="273" spans="1:21" ht="24" customHeight="1" x14ac:dyDescent="0.25">
      <c r="A273" s="101"/>
      <c r="B273" s="9" t="s">
        <v>243</v>
      </c>
      <c r="C273" s="12">
        <v>250</v>
      </c>
      <c r="D273" s="13">
        <v>2.5439999999999996</v>
      </c>
      <c r="E273" s="13">
        <v>6.2160000000000002</v>
      </c>
      <c r="F273" s="13">
        <v>11.634</v>
      </c>
      <c r="G273" s="13">
        <v>112.64200000000001</v>
      </c>
      <c r="H273" s="51" t="s">
        <v>129</v>
      </c>
      <c r="I273" s="63">
        <v>33.204000000000001</v>
      </c>
      <c r="J273" s="63">
        <v>3.0227200000000001</v>
      </c>
      <c r="K273" s="63">
        <v>305.20160000000004</v>
      </c>
      <c r="L273" s="63">
        <v>42.035200000000003</v>
      </c>
      <c r="M273" s="63">
        <v>27.472799999999996</v>
      </c>
      <c r="N273" s="63">
        <v>74.475999999999985</v>
      </c>
      <c r="O273" s="63">
        <v>29.54</v>
      </c>
      <c r="P273" s="63">
        <v>0.96895999999999993</v>
      </c>
      <c r="Q273" s="63">
        <v>204.28399999999996</v>
      </c>
      <c r="R273" s="63">
        <v>9.8040000000000016E-2</v>
      </c>
      <c r="S273" s="63">
        <v>6.616000000000001E-2</v>
      </c>
      <c r="T273" s="63">
        <v>7.000000000000001E-3</v>
      </c>
      <c r="U273" s="63">
        <v>23.56</v>
      </c>
    </row>
    <row r="274" spans="1:21" ht="15" customHeight="1" x14ac:dyDescent="0.25">
      <c r="A274" s="101"/>
      <c r="B274" s="9" t="s">
        <v>140</v>
      </c>
      <c r="C274" s="14" t="s">
        <v>139</v>
      </c>
      <c r="D274" s="15">
        <v>4.7699999999999996</v>
      </c>
      <c r="E274" s="15">
        <v>4.05</v>
      </c>
      <c r="F274" s="15">
        <v>0.25</v>
      </c>
      <c r="G274" s="15">
        <v>56.55</v>
      </c>
      <c r="H274" s="51" t="s">
        <v>74</v>
      </c>
      <c r="I274" s="63">
        <v>8</v>
      </c>
      <c r="J274" s="63">
        <v>12.28</v>
      </c>
      <c r="K274" s="63">
        <v>56</v>
      </c>
      <c r="L274" s="63">
        <v>22</v>
      </c>
      <c r="M274" s="63">
        <v>4.8</v>
      </c>
      <c r="N274" s="63">
        <v>76.8</v>
      </c>
      <c r="O274" s="63">
        <v>22</v>
      </c>
      <c r="P274" s="63">
        <v>1</v>
      </c>
      <c r="Q274" s="63">
        <v>104</v>
      </c>
      <c r="R274" s="63">
        <v>2.8000000000000004E-2</v>
      </c>
      <c r="S274" s="63">
        <v>0.17600000000000002</v>
      </c>
      <c r="T274" s="63">
        <v>0.88</v>
      </c>
      <c r="U274" s="63">
        <v>0</v>
      </c>
    </row>
    <row r="275" spans="1:21" ht="15" customHeight="1" x14ac:dyDescent="0.25">
      <c r="A275" s="101"/>
      <c r="B275" s="8" t="s">
        <v>244</v>
      </c>
      <c r="C275" s="27">
        <v>100</v>
      </c>
      <c r="D275" s="24">
        <v>6.6559999999999997</v>
      </c>
      <c r="E275" s="24">
        <v>8.0879999999999992</v>
      </c>
      <c r="F275" s="24">
        <v>6.84</v>
      </c>
      <c r="G275" s="24">
        <v>126.72</v>
      </c>
      <c r="H275" s="51" t="s">
        <v>127</v>
      </c>
      <c r="I275" s="63">
        <v>15.94</v>
      </c>
      <c r="J275" s="63">
        <v>0.98699999999999999</v>
      </c>
      <c r="K275" s="63">
        <v>346.245</v>
      </c>
      <c r="L275" s="63">
        <v>33.966000000000001</v>
      </c>
      <c r="M275" s="63">
        <v>26.199000000000002</v>
      </c>
      <c r="N275" s="63">
        <v>12.124626121635094</v>
      </c>
      <c r="O275" s="63">
        <v>46.305999999999997</v>
      </c>
      <c r="P275" s="63">
        <v>1.0503</v>
      </c>
      <c r="Q275" s="63">
        <v>23.94</v>
      </c>
      <c r="R275" s="63">
        <v>5.6899999999999992E-2</v>
      </c>
      <c r="S275" s="63">
        <v>0.13431999999999999</v>
      </c>
      <c r="T275" s="63">
        <v>6.5000000000000002E-2</v>
      </c>
      <c r="U275" s="63">
        <v>29.56</v>
      </c>
    </row>
    <row r="276" spans="1:21" ht="24" customHeight="1" x14ac:dyDescent="0.25">
      <c r="A276" s="101"/>
      <c r="B276" s="5" t="s">
        <v>176</v>
      </c>
      <c r="C276" s="18">
        <v>40</v>
      </c>
      <c r="D276" s="15">
        <v>1.18</v>
      </c>
      <c r="E276" s="15">
        <v>0.88</v>
      </c>
      <c r="F276" s="15">
        <v>6.8040000000000012</v>
      </c>
      <c r="G276" s="15">
        <v>39.86</v>
      </c>
      <c r="H276" s="51" t="s">
        <v>130</v>
      </c>
      <c r="I276" s="63">
        <v>9.24</v>
      </c>
      <c r="J276" s="63">
        <v>0.66959999999999997</v>
      </c>
      <c r="K276" s="63">
        <v>165.4188</v>
      </c>
      <c r="L276" s="63">
        <v>17.154800000000002</v>
      </c>
      <c r="M276" s="63">
        <v>18.841200000000001</v>
      </c>
      <c r="N276" s="63">
        <v>34.825599999999994</v>
      </c>
      <c r="O276" s="63">
        <v>22.740320000000001</v>
      </c>
      <c r="P276" s="63">
        <v>0.57724000000000009</v>
      </c>
      <c r="Q276" s="63">
        <v>669.4</v>
      </c>
      <c r="R276" s="63">
        <v>4.2880000000000001E-2</v>
      </c>
      <c r="S276" s="63">
        <v>4.1504000000000006E-2</v>
      </c>
      <c r="T276" s="63">
        <v>1.5600000000000001E-2</v>
      </c>
      <c r="U276" s="63">
        <v>6.831999999999999</v>
      </c>
    </row>
    <row r="277" spans="1:21" ht="24.75" customHeight="1" x14ac:dyDescent="0.25">
      <c r="A277" s="101"/>
      <c r="B277" s="9" t="s">
        <v>155</v>
      </c>
      <c r="C277" s="12">
        <v>180</v>
      </c>
      <c r="D277" s="13">
        <v>3.4559999999999995</v>
      </c>
      <c r="E277" s="13">
        <v>6.3720000000000008</v>
      </c>
      <c r="F277" s="13">
        <v>26.802000000000003</v>
      </c>
      <c r="G277" s="13">
        <v>178.41600000000003</v>
      </c>
      <c r="H277" s="51" t="s">
        <v>114</v>
      </c>
      <c r="I277" s="63">
        <v>27</v>
      </c>
      <c r="J277" s="63">
        <v>0.57240000000000002</v>
      </c>
      <c r="K277" s="63">
        <v>1025.1809999999998</v>
      </c>
      <c r="L277" s="63">
        <v>23.471999999999998</v>
      </c>
      <c r="M277" s="63">
        <v>41.643000000000001</v>
      </c>
      <c r="N277" s="63">
        <v>107.77500000000001</v>
      </c>
      <c r="O277" s="63">
        <v>54.251999999999995</v>
      </c>
      <c r="P277" s="63">
        <v>1.6640999999999999</v>
      </c>
      <c r="Q277" s="63">
        <v>45.9</v>
      </c>
      <c r="R277" s="63">
        <v>0.21689999999999998</v>
      </c>
      <c r="S277" s="63">
        <v>0.1368</v>
      </c>
      <c r="T277" s="63">
        <v>0.11700000000000001</v>
      </c>
      <c r="U277" s="63">
        <v>36</v>
      </c>
    </row>
    <row r="278" spans="1:21" ht="24" customHeight="1" x14ac:dyDescent="0.25">
      <c r="A278" s="101"/>
      <c r="B278" s="5" t="s">
        <v>197</v>
      </c>
      <c r="C278" s="12">
        <v>200</v>
      </c>
      <c r="D278" s="13">
        <v>0.62</v>
      </c>
      <c r="E278" s="13">
        <v>0.05</v>
      </c>
      <c r="F278" s="13">
        <v>22.692</v>
      </c>
      <c r="G278" s="13">
        <v>93.736999999999995</v>
      </c>
      <c r="H278" s="51" t="s">
        <v>115</v>
      </c>
      <c r="I278" s="63">
        <v>0</v>
      </c>
      <c r="J278" s="63">
        <v>0.12</v>
      </c>
      <c r="K278" s="63">
        <v>149.10000000000002</v>
      </c>
      <c r="L278" s="63">
        <v>12.700000000000001</v>
      </c>
      <c r="M278" s="63">
        <v>7.2</v>
      </c>
      <c r="N278" s="63">
        <v>19.600000000000001</v>
      </c>
      <c r="O278" s="63">
        <v>46.78</v>
      </c>
      <c r="P278" s="63">
        <v>0.38800000000000001</v>
      </c>
      <c r="Q278" s="63">
        <v>0</v>
      </c>
      <c r="R278" s="63">
        <v>0.02</v>
      </c>
      <c r="S278" s="63">
        <v>2.4E-2</v>
      </c>
      <c r="T278" s="63">
        <v>0</v>
      </c>
      <c r="U278" s="63">
        <v>0.46</v>
      </c>
    </row>
    <row r="279" spans="1:21" ht="15" customHeight="1" x14ac:dyDescent="0.25">
      <c r="A279" s="101"/>
      <c r="B279" s="9" t="s">
        <v>4</v>
      </c>
      <c r="C279" s="12">
        <v>50</v>
      </c>
      <c r="D279" s="13">
        <f>8*C279/100</f>
        <v>4</v>
      </c>
      <c r="E279" s="13">
        <f>1.5*C279/100</f>
        <v>0.75</v>
      </c>
      <c r="F279" s="13">
        <f>40.1*C279/100</f>
        <v>20.05</v>
      </c>
      <c r="G279" s="13">
        <f>206*C279/100</f>
        <v>103</v>
      </c>
      <c r="H279" s="51" t="s">
        <v>56</v>
      </c>
      <c r="I279" s="63">
        <v>0</v>
      </c>
      <c r="J279" s="63">
        <v>15.45</v>
      </c>
      <c r="K279" s="63">
        <v>122.5</v>
      </c>
      <c r="L279" s="63">
        <v>17.5</v>
      </c>
      <c r="M279" s="63">
        <v>23.5</v>
      </c>
      <c r="N279" s="63">
        <v>79</v>
      </c>
      <c r="O279" s="63">
        <v>0</v>
      </c>
      <c r="P279" s="63">
        <v>1.95</v>
      </c>
      <c r="Q279" s="63">
        <v>0</v>
      </c>
      <c r="R279" s="63">
        <v>0.09</v>
      </c>
      <c r="S279" s="63">
        <v>0.04</v>
      </c>
      <c r="T279" s="63">
        <v>0</v>
      </c>
      <c r="U279" s="63">
        <v>0</v>
      </c>
    </row>
    <row r="280" spans="1:21" ht="15" customHeight="1" x14ac:dyDescent="0.25">
      <c r="A280" s="101"/>
      <c r="B280" s="9" t="s">
        <v>5</v>
      </c>
      <c r="C280" s="12">
        <v>45</v>
      </c>
      <c r="D280" s="13">
        <f>7.6*C280/100</f>
        <v>3.42</v>
      </c>
      <c r="E280" s="13">
        <f>0.8*C280/100</f>
        <v>0.36</v>
      </c>
      <c r="F280" s="13">
        <f>49.2*C280/100</f>
        <v>22.14</v>
      </c>
      <c r="G280" s="15">
        <f>234*C280/100</f>
        <v>105.3</v>
      </c>
      <c r="H280" s="51" t="s">
        <v>57</v>
      </c>
      <c r="I280" s="63">
        <v>1.44</v>
      </c>
      <c r="J280" s="63">
        <v>2.7</v>
      </c>
      <c r="K280" s="63">
        <v>41.85</v>
      </c>
      <c r="L280" s="63">
        <v>9</v>
      </c>
      <c r="M280" s="63">
        <v>6.3</v>
      </c>
      <c r="N280" s="63">
        <v>29.25</v>
      </c>
      <c r="O280" s="63">
        <v>6.5250000000000004</v>
      </c>
      <c r="P280" s="63">
        <v>0.49500000000000005</v>
      </c>
      <c r="Q280" s="63">
        <v>0</v>
      </c>
      <c r="R280" s="63">
        <v>4.9500000000000002E-2</v>
      </c>
      <c r="S280" s="63">
        <v>1.3499999999999998E-2</v>
      </c>
      <c r="T280" s="63">
        <v>0</v>
      </c>
      <c r="U280" s="63">
        <v>0</v>
      </c>
    </row>
    <row r="281" spans="1:21" ht="15" customHeight="1" x14ac:dyDescent="0.25">
      <c r="A281" s="114" t="s">
        <v>16</v>
      </c>
      <c r="B281" s="114"/>
      <c r="C281" s="45">
        <f>C272+C273+C274+C275+C276+C277+C278+C279+C280</f>
        <v>985</v>
      </c>
      <c r="D281" s="41">
        <f>SUM(D272:D280)</f>
        <v>27.686</v>
      </c>
      <c r="E281" s="41">
        <f t="shared" ref="E281:G281" si="55">SUM(E272:E280)</f>
        <v>31.646000000000001</v>
      </c>
      <c r="F281" s="41">
        <f t="shared" si="55"/>
        <v>122.172</v>
      </c>
      <c r="G281" s="41">
        <f t="shared" si="55"/>
        <v>883.42499999999995</v>
      </c>
      <c r="H281" s="51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</row>
    <row r="282" spans="1:21" ht="15" customHeight="1" x14ac:dyDescent="0.25">
      <c r="A282" s="101" t="s">
        <v>2</v>
      </c>
      <c r="B282" s="9" t="s">
        <v>246</v>
      </c>
      <c r="C282" s="18">
        <v>150</v>
      </c>
      <c r="D282" s="15">
        <v>7.49</v>
      </c>
      <c r="E282" s="15">
        <v>8.4700000000000006</v>
      </c>
      <c r="F282" s="15">
        <v>26.5</v>
      </c>
      <c r="G282" s="15">
        <v>212.19</v>
      </c>
      <c r="H282" s="51" t="s">
        <v>245</v>
      </c>
      <c r="I282" s="63">
        <v>23.31</v>
      </c>
      <c r="J282" s="63">
        <v>45.356999999999999</v>
      </c>
      <c r="K282" s="63">
        <v>192.5805</v>
      </c>
      <c r="L282" s="63">
        <v>249.18599999999998</v>
      </c>
      <c r="M282" s="63">
        <v>37.006500000000003</v>
      </c>
      <c r="N282" s="63">
        <v>337.2525</v>
      </c>
      <c r="O282" s="63">
        <v>49.464839999999995</v>
      </c>
      <c r="P282" s="63">
        <v>1.15785</v>
      </c>
      <c r="Q282" s="63">
        <v>86.204999999999998</v>
      </c>
      <c r="R282" s="63">
        <v>0.1341</v>
      </c>
      <c r="S282" s="63">
        <v>0.42269999999999996</v>
      </c>
      <c r="T282" s="63">
        <v>0.23505000000000004</v>
      </c>
      <c r="U282" s="63">
        <v>0.70799999999999996</v>
      </c>
    </row>
    <row r="283" spans="1:21" ht="15" customHeight="1" x14ac:dyDescent="0.25">
      <c r="A283" s="101"/>
      <c r="B283" s="6" t="s">
        <v>169</v>
      </c>
      <c r="C283" s="12">
        <v>25</v>
      </c>
      <c r="D283" s="13">
        <v>0.1</v>
      </c>
      <c r="E283" s="13">
        <v>0</v>
      </c>
      <c r="F283" s="13">
        <v>16.25</v>
      </c>
      <c r="G283" s="15">
        <v>65.5</v>
      </c>
      <c r="H283" s="51" t="s">
        <v>168</v>
      </c>
      <c r="I283" s="63">
        <v>0</v>
      </c>
      <c r="J283" s="63">
        <v>0</v>
      </c>
      <c r="K283" s="63">
        <v>32.25</v>
      </c>
      <c r="L283" s="63">
        <v>3.5</v>
      </c>
      <c r="M283" s="63">
        <v>1.75</v>
      </c>
      <c r="N283" s="63">
        <v>2.25</v>
      </c>
      <c r="O283" s="63">
        <v>0</v>
      </c>
      <c r="P283" s="63">
        <v>0.32500000000000001</v>
      </c>
      <c r="Q283" s="63">
        <v>0</v>
      </c>
      <c r="R283" s="63">
        <v>2.5000000000000001E-3</v>
      </c>
      <c r="S283" s="63">
        <v>5.0000000000000001E-3</v>
      </c>
      <c r="T283" s="63">
        <v>0</v>
      </c>
      <c r="U283" s="63">
        <v>0.125</v>
      </c>
    </row>
    <row r="284" spans="1:21" ht="15" customHeight="1" x14ac:dyDescent="0.25">
      <c r="A284" s="101"/>
      <c r="B284" s="8" t="s">
        <v>167</v>
      </c>
      <c r="C284" s="18">
        <v>180</v>
      </c>
      <c r="D284" s="15">
        <v>4.8600000000000003</v>
      </c>
      <c r="E284" s="15">
        <v>3.9600000000000004</v>
      </c>
      <c r="F284" s="15">
        <v>7.9200000000000008</v>
      </c>
      <c r="G284" s="15">
        <v>86.76</v>
      </c>
      <c r="H284" s="51" t="s">
        <v>118</v>
      </c>
      <c r="I284" s="63">
        <v>16.2</v>
      </c>
      <c r="J284" s="63">
        <v>3.6</v>
      </c>
      <c r="K284" s="63">
        <v>262.8</v>
      </c>
      <c r="L284" s="63">
        <v>216</v>
      </c>
      <c r="M284" s="63">
        <v>25.2</v>
      </c>
      <c r="N284" s="63">
        <v>162</v>
      </c>
      <c r="O284" s="63">
        <v>36</v>
      </c>
      <c r="P284" s="63">
        <v>0.18</v>
      </c>
      <c r="Q284" s="63">
        <v>39.6</v>
      </c>
      <c r="R284" s="63">
        <v>7.2000000000000008E-2</v>
      </c>
      <c r="S284" s="63">
        <v>0.27</v>
      </c>
      <c r="T284" s="63">
        <v>5.3999999999999992E-2</v>
      </c>
      <c r="U284" s="63">
        <v>2.34</v>
      </c>
    </row>
    <row r="285" spans="1:21" ht="15" customHeight="1" x14ac:dyDescent="0.25">
      <c r="A285" s="112" t="s">
        <v>17</v>
      </c>
      <c r="B285" s="113"/>
      <c r="C285" s="39">
        <f>C282+C283+C284</f>
        <v>355</v>
      </c>
      <c r="D285" s="38">
        <f>SUM(D282:D284)</f>
        <v>12.45</v>
      </c>
      <c r="E285" s="38">
        <f t="shared" ref="E285:G285" si="56">SUM(E282:E284)</f>
        <v>12.430000000000001</v>
      </c>
      <c r="F285" s="38">
        <f t="shared" si="56"/>
        <v>50.67</v>
      </c>
      <c r="G285" s="38">
        <f t="shared" si="56"/>
        <v>364.45</v>
      </c>
      <c r="H285" s="51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</row>
    <row r="286" spans="1:21" ht="15" customHeight="1" x14ac:dyDescent="0.25">
      <c r="A286" s="101" t="s">
        <v>3</v>
      </c>
      <c r="B286" s="8" t="s">
        <v>247</v>
      </c>
      <c r="C286" s="12">
        <v>80</v>
      </c>
      <c r="D286" s="15">
        <v>2.0239999999999996</v>
      </c>
      <c r="E286" s="15">
        <v>5.2079999999999993</v>
      </c>
      <c r="F286" s="15">
        <v>6.5279999999999996</v>
      </c>
      <c r="G286" s="15">
        <v>81.08</v>
      </c>
      <c r="H286" s="51" t="s">
        <v>125</v>
      </c>
      <c r="I286" s="63">
        <v>8.76</v>
      </c>
      <c r="J286" s="63">
        <v>2.7046079999999999</v>
      </c>
      <c r="K286" s="63">
        <v>220.58960000000002</v>
      </c>
      <c r="L286" s="63">
        <v>21.643199999999997</v>
      </c>
      <c r="M286" s="63">
        <v>12.900800000000002</v>
      </c>
      <c r="N286" s="63">
        <v>50.083999999999996</v>
      </c>
      <c r="O286" s="63">
        <v>22.28</v>
      </c>
      <c r="P286" s="63">
        <v>0.67896000000000001</v>
      </c>
      <c r="Q286" s="63">
        <v>23.888000000000002</v>
      </c>
      <c r="R286" s="63">
        <v>4.9520000000000002E-2</v>
      </c>
      <c r="S286" s="63">
        <v>7.0720000000000005E-2</v>
      </c>
      <c r="T286" s="63">
        <v>0.17600000000000002</v>
      </c>
      <c r="U286" s="63">
        <v>8.6879999999999988</v>
      </c>
    </row>
    <row r="287" spans="1:21" ht="24" customHeight="1" x14ac:dyDescent="0.25">
      <c r="A287" s="101"/>
      <c r="B287" s="5" t="s">
        <v>249</v>
      </c>
      <c r="C287" s="18">
        <v>100</v>
      </c>
      <c r="D287" s="15">
        <v>6.8428571428570999</v>
      </c>
      <c r="E287" s="15">
        <v>1.85</v>
      </c>
      <c r="F287" s="15">
        <v>6.7428571428571402</v>
      </c>
      <c r="G287" s="15">
        <v>75.007142857142853</v>
      </c>
      <c r="H287" s="51" t="s">
        <v>248</v>
      </c>
      <c r="I287" s="63">
        <v>125.51</v>
      </c>
      <c r="J287" s="63">
        <v>11.206928571428572</v>
      </c>
      <c r="K287" s="63">
        <v>368.86499999999995</v>
      </c>
      <c r="L287" s="63">
        <v>40.676428571428573</v>
      </c>
      <c r="M287" s="63">
        <v>48.39142857142857</v>
      </c>
      <c r="N287" s="63">
        <v>185.87714285714284</v>
      </c>
      <c r="O287" s="63">
        <v>499.67928571428575</v>
      </c>
      <c r="P287" s="63">
        <v>0.86485714285714299</v>
      </c>
      <c r="Q287" s="63">
        <v>401.9285714285715</v>
      </c>
      <c r="R287" s="63">
        <v>9.6835714285714289E-2</v>
      </c>
      <c r="S287" s="63">
        <v>9.575714285714286E-2</v>
      </c>
      <c r="T287" s="63">
        <v>8.6428571428571423</v>
      </c>
      <c r="U287" s="63">
        <v>3.4321428571428569</v>
      </c>
    </row>
    <row r="288" spans="1:21" ht="15" customHeight="1" x14ac:dyDescent="0.25">
      <c r="A288" s="101"/>
      <c r="B288" s="5" t="s">
        <v>220</v>
      </c>
      <c r="C288" s="18">
        <v>150</v>
      </c>
      <c r="D288" s="15">
        <v>2.9750000000000001</v>
      </c>
      <c r="E288" s="15">
        <v>3.9750000000000001</v>
      </c>
      <c r="F288" s="15">
        <v>30.037500000000001</v>
      </c>
      <c r="G288" s="15">
        <v>167.83750000000001</v>
      </c>
      <c r="H288" s="51" t="s">
        <v>107</v>
      </c>
      <c r="I288" s="63">
        <v>30.86</v>
      </c>
      <c r="J288" s="63">
        <v>8.1309000000000005</v>
      </c>
      <c r="K288" s="63">
        <v>55.56</v>
      </c>
      <c r="L288" s="63">
        <v>11.412000000000001</v>
      </c>
      <c r="M288" s="63">
        <v>27.063749999999999</v>
      </c>
      <c r="N288" s="63">
        <v>83.25</v>
      </c>
      <c r="O288" s="63">
        <v>26.888999999999996</v>
      </c>
      <c r="P288" s="63">
        <v>0.59099999999999997</v>
      </c>
      <c r="Q288" s="63">
        <v>30.375</v>
      </c>
      <c r="R288" s="63">
        <v>4.3395000000000003E-2</v>
      </c>
      <c r="S288" s="63">
        <v>2.946E-2</v>
      </c>
      <c r="T288" s="63">
        <v>8.7750000000000009E-2</v>
      </c>
      <c r="U288" s="63">
        <v>0</v>
      </c>
    </row>
    <row r="289" spans="1:21" ht="15" customHeight="1" x14ac:dyDescent="0.25">
      <c r="A289" s="101"/>
      <c r="B289" s="5" t="s">
        <v>6</v>
      </c>
      <c r="C289" s="12">
        <v>200</v>
      </c>
      <c r="D289" s="13">
        <v>1</v>
      </c>
      <c r="E289" s="13">
        <v>0.2</v>
      </c>
      <c r="F289" s="13">
        <v>20.2</v>
      </c>
      <c r="G289" s="13">
        <v>86.6</v>
      </c>
      <c r="H289" s="51" t="s">
        <v>84</v>
      </c>
      <c r="I289" s="63">
        <v>2</v>
      </c>
      <c r="J289" s="63">
        <v>0</v>
      </c>
      <c r="K289" s="63">
        <v>240</v>
      </c>
      <c r="L289" s="63">
        <v>14</v>
      </c>
      <c r="M289" s="63">
        <v>8</v>
      </c>
      <c r="N289" s="63">
        <v>14</v>
      </c>
      <c r="O289" s="63">
        <v>0</v>
      </c>
      <c r="P289" s="63">
        <v>2.8</v>
      </c>
      <c r="Q289" s="63">
        <v>0</v>
      </c>
      <c r="R289" s="63">
        <v>0.02</v>
      </c>
      <c r="S289" s="63">
        <v>0.02</v>
      </c>
      <c r="T289" s="63">
        <v>0</v>
      </c>
      <c r="U289" s="63">
        <v>4</v>
      </c>
    </row>
    <row r="290" spans="1:21" ht="15" customHeight="1" x14ac:dyDescent="0.25">
      <c r="A290" s="101"/>
      <c r="B290" s="9" t="s">
        <v>4</v>
      </c>
      <c r="C290" s="12">
        <v>50</v>
      </c>
      <c r="D290" s="13">
        <f>8*C290/100</f>
        <v>4</v>
      </c>
      <c r="E290" s="13">
        <f>1.5*C290/100</f>
        <v>0.75</v>
      </c>
      <c r="F290" s="13">
        <f>40.1*C290/100</f>
        <v>20.05</v>
      </c>
      <c r="G290" s="13">
        <f>206*C290/100</f>
        <v>103</v>
      </c>
      <c r="H290" s="51" t="s">
        <v>87</v>
      </c>
      <c r="I290" s="63">
        <v>0</v>
      </c>
      <c r="J290" s="63">
        <v>15.45</v>
      </c>
      <c r="K290" s="63">
        <v>122.5</v>
      </c>
      <c r="L290" s="63">
        <v>17.5</v>
      </c>
      <c r="M290" s="63">
        <v>23.5</v>
      </c>
      <c r="N290" s="63">
        <v>79</v>
      </c>
      <c r="O290" s="63">
        <v>0</v>
      </c>
      <c r="P290" s="63">
        <v>1.95</v>
      </c>
      <c r="Q290" s="63">
        <v>0</v>
      </c>
      <c r="R290" s="63">
        <v>0.09</v>
      </c>
      <c r="S290" s="63">
        <v>0.04</v>
      </c>
      <c r="T290" s="63">
        <v>0</v>
      </c>
      <c r="U290" s="63">
        <v>0</v>
      </c>
    </row>
    <row r="291" spans="1:21" ht="15" customHeight="1" x14ac:dyDescent="0.25">
      <c r="A291" s="102" t="s">
        <v>18</v>
      </c>
      <c r="B291" s="102"/>
      <c r="C291" s="40">
        <f>C286+C287+C288+C289+C290</f>
        <v>580</v>
      </c>
      <c r="D291" s="41">
        <f>SUM(D286:D290)</f>
        <v>16.841857142857101</v>
      </c>
      <c r="E291" s="41">
        <f t="shared" ref="E291:G291" si="57">SUM(E286:E290)</f>
        <v>11.982999999999999</v>
      </c>
      <c r="F291" s="41">
        <f t="shared" si="57"/>
        <v>83.558357142857133</v>
      </c>
      <c r="G291" s="41">
        <f t="shared" si="57"/>
        <v>513.52464285714291</v>
      </c>
      <c r="H291" s="51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</row>
    <row r="292" spans="1:21" ht="25.5" customHeight="1" x14ac:dyDescent="0.25">
      <c r="A292" s="101" t="s">
        <v>19</v>
      </c>
      <c r="B292" s="8" t="s">
        <v>156</v>
      </c>
      <c r="C292" s="18">
        <v>180</v>
      </c>
      <c r="D292" s="15">
        <v>5.22</v>
      </c>
      <c r="E292" s="15">
        <v>4.5</v>
      </c>
      <c r="F292" s="15">
        <v>7.2</v>
      </c>
      <c r="G292" s="15">
        <v>90.18</v>
      </c>
      <c r="H292" s="51" t="s">
        <v>86</v>
      </c>
      <c r="I292" s="63">
        <v>16.2</v>
      </c>
      <c r="J292" s="63">
        <v>3.6</v>
      </c>
      <c r="K292" s="63">
        <v>262.8</v>
      </c>
      <c r="L292" s="63">
        <v>216</v>
      </c>
      <c r="M292" s="63">
        <v>25.2</v>
      </c>
      <c r="N292" s="63">
        <v>162</v>
      </c>
      <c r="O292" s="63">
        <v>36</v>
      </c>
      <c r="P292" s="63">
        <v>0.18</v>
      </c>
      <c r="Q292" s="63">
        <v>39.6</v>
      </c>
      <c r="R292" s="63">
        <v>7.2000000000000008E-2</v>
      </c>
      <c r="S292" s="63">
        <v>0.30599999999999999</v>
      </c>
      <c r="T292" s="63">
        <v>0</v>
      </c>
      <c r="U292" s="63">
        <v>1.2599999999999998</v>
      </c>
    </row>
    <row r="293" spans="1:21" ht="15" customHeight="1" x14ac:dyDescent="0.25">
      <c r="A293" s="101"/>
      <c r="B293" s="6" t="s">
        <v>7</v>
      </c>
      <c r="C293" s="12">
        <v>20</v>
      </c>
      <c r="D293" s="13">
        <v>0.9</v>
      </c>
      <c r="E293" s="13">
        <v>0.34799999999999998</v>
      </c>
      <c r="F293" s="13">
        <v>6.1679999999999993</v>
      </c>
      <c r="G293" s="15">
        <v>31.32</v>
      </c>
      <c r="H293" s="51" t="s">
        <v>89</v>
      </c>
      <c r="I293" s="63">
        <v>0</v>
      </c>
      <c r="J293" s="63">
        <v>0</v>
      </c>
      <c r="K293" s="63">
        <v>18.399999999999999</v>
      </c>
      <c r="L293" s="63">
        <v>3.8</v>
      </c>
      <c r="M293" s="63">
        <v>2.6</v>
      </c>
      <c r="N293" s="63">
        <v>13</v>
      </c>
      <c r="O293" s="63">
        <v>0</v>
      </c>
      <c r="P293" s="63">
        <v>0.24</v>
      </c>
      <c r="Q293" s="63">
        <v>0</v>
      </c>
      <c r="R293" s="63">
        <v>2.2000000000000002E-2</v>
      </c>
      <c r="S293" s="63">
        <v>6.0000000000000001E-3</v>
      </c>
      <c r="T293" s="63">
        <v>0</v>
      </c>
      <c r="U293" s="63">
        <v>0</v>
      </c>
    </row>
    <row r="294" spans="1:21" ht="15" customHeight="1" x14ac:dyDescent="0.25">
      <c r="A294" s="102" t="s">
        <v>22</v>
      </c>
      <c r="B294" s="102"/>
      <c r="C294" s="40">
        <f>C292+C293</f>
        <v>200</v>
      </c>
      <c r="D294" s="41">
        <f>SUM(D292:D293)</f>
        <v>6.12</v>
      </c>
      <c r="E294" s="41">
        <f t="shared" ref="E294:G294" si="58">SUM(E292:E293)</f>
        <v>4.8479999999999999</v>
      </c>
      <c r="F294" s="41">
        <f t="shared" si="58"/>
        <v>13.367999999999999</v>
      </c>
      <c r="G294" s="41">
        <f t="shared" si="58"/>
        <v>121.5</v>
      </c>
      <c r="H294" s="51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</row>
    <row r="295" spans="1:21" ht="15" customHeight="1" x14ac:dyDescent="0.25">
      <c r="A295" s="115" t="s">
        <v>37</v>
      </c>
      <c r="B295" s="115"/>
      <c r="C295" s="21"/>
      <c r="D295" s="26">
        <f>D271+D281+D285+D291+D294</f>
        <v>80.834357142857101</v>
      </c>
      <c r="E295" s="26">
        <f t="shared" ref="E295:G295" si="59">E271+E281+E285+E291+E294</f>
        <v>88.785000000000011</v>
      </c>
      <c r="F295" s="26">
        <f t="shared" si="59"/>
        <v>336.95935714285713</v>
      </c>
      <c r="G295" s="22">
        <f t="shared" si="59"/>
        <v>2475.434642857143</v>
      </c>
      <c r="H295" s="55"/>
      <c r="I295" s="66">
        <f>SUM(I265:I294)</f>
        <v>344.38799999999998</v>
      </c>
      <c r="J295" s="66">
        <f t="shared" ref="J295:U295" si="60">SUM(J265:J294)</f>
        <v>133.86531657142854</v>
      </c>
      <c r="K295" s="66">
        <f t="shared" si="60"/>
        <v>4824.4031000000004</v>
      </c>
      <c r="L295" s="66">
        <f t="shared" si="60"/>
        <v>1482.9056285714287</v>
      </c>
      <c r="M295" s="66">
        <f t="shared" si="60"/>
        <v>444.53147857142852</v>
      </c>
      <c r="N295" s="66">
        <f t="shared" si="60"/>
        <v>1920.920268978778</v>
      </c>
      <c r="O295" s="66">
        <f t="shared" si="60"/>
        <v>957.67344571428578</v>
      </c>
      <c r="P295" s="66">
        <f t="shared" si="60"/>
        <v>22.00120714285714</v>
      </c>
      <c r="Q295" s="66">
        <f t="shared" si="60"/>
        <v>1881.2451714285712</v>
      </c>
      <c r="R295" s="66">
        <f t="shared" si="60"/>
        <v>1.4069507142857145</v>
      </c>
      <c r="S295" s="66">
        <f t="shared" si="60"/>
        <v>2.3151771428571428</v>
      </c>
      <c r="T295" s="66">
        <f t="shared" si="60"/>
        <v>10.874037142857143</v>
      </c>
      <c r="U295" s="66">
        <f t="shared" si="60"/>
        <v>135.94694285714283</v>
      </c>
    </row>
    <row r="296" spans="1:21" ht="15" customHeight="1" x14ac:dyDescent="0.25">
      <c r="A296" s="108" t="s">
        <v>38</v>
      </c>
      <c r="B296" s="109"/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10"/>
    </row>
    <row r="297" spans="1:21" ht="26.25" customHeight="1" x14ac:dyDescent="0.25">
      <c r="A297" s="101" t="s">
        <v>0</v>
      </c>
      <c r="B297" s="9" t="s">
        <v>206</v>
      </c>
      <c r="C297" s="18">
        <v>200</v>
      </c>
      <c r="D297" s="15">
        <v>6.7819999999999991</v>
      </c>
      <c r="E297" s="15">
        <v>9.5719999999999992</v>
      </c>
      <c r="F297" s="15">
        <v>30.708000000000002</v>
      </c>
      <c r="G297" s="15">
        <v>236.11</v>
      </c>
      <c r="H297" s="51" t="s">
        <v>205</v>
      </c>
      <c r="I297" s="63">
        <v>17.879000000000001</v>
      </c>
      <c r="J297" s="63">
        <v>3.0260000000000002</v>
      </c>
      <c r="K297" s="63">
        <v>222.0282</v>
      </c>
      <c r="L297" s="63">
        <v>128.17240000000001</v>
      </c>
      <c r="M297" s="63">
        <v>44.97359999999999</v>
      </c>
      <c r="N297" s="63">
        <v>177.32499999999999</v>
      </c>
      <c r="O297" s="63">
        <v>29.92</v>
      </c>
      <c r="P297" s="63">
        <v>1.1634199999999999</v>
      </c>
      <c r="Q297" s="63">
        <v>67.039999999999992</v>
      </c>
      <c r="R297" s="63">
        <v>0.19859999999999997</v>
      </c>
      <c r="S297" s="63">
        <v>0.16970000000000002</v>
      </c>
      <c r="T297" s="63">
        <v>0.1585</v>
      </c>
      <c r="U297" s="63">
        <v>1.2350000000000001</v>
      </c>
    </row>
    <row r="298" spans="1:21" ht="15" customHeight="1" x14ac:dyDescent="0.25">
      <c r="A298" s="101"/>
      <c r="B298" s="6" t="s">
        <v>7</v>
      </c>
      <c r="C298" s="12">
        <v>30</v>
      </c>
      <c r="D298" s="13">
        <f>7.5*C298/100</f>
        <v>2.25</v>
      </c>
      <c r="E298" s="13">
        <f>2.9*C298/100</f>
        <v>0.87</v>
      </c>
      <c r="F298" s="13">
        <f>51.4*C298/100</f>
        <v>15.42</v>
      </c>
      <c r="G298" s="15">
        <f>261*C298/100</f>
        <v>78.3</v>
      </c>
      <c r="H298" s="51" t="s">
        <v>89</v>
      </c>
      <c r="I298" s="63">
        <v>0</v>
      </c>
      <c r="J298" s="63">
        <v>0</v>
      </c>
      <c r="K298" s="63">
        <v>27.6</v>
      </c>
      <c r="L298" s="63">
        <v>5.7</v>
      </c>
      <c r="M298" s="63">
        <v>3.9</v>
      </c>
      <c r="N298" s="63">
        <v>19.5</v>
      </c>
      <c r="O298" s="63">
        <v>0</v>
      </c>
      <c r="P298" s="63">
        <v>0.36</v>
      </c>
      <c r="Q298" s="63">
        <v>0</v>
      </c>
      <c r="R298" s="63">
        <v>3.3000000000000002E-2</v>
      </c>
      <c r="S298" s="63">
        <v>8.9999999999999993E-3</v>
      </c>
      <c r="T298" s="63">
        <v>0</v>
      </c>
      <c r="U298" s="63">
        <v>0</v>
      </c>
    </row>
    <row r="299" spans="1:21" ht="24.75" customHeight="1" x14ac:dyDescent="0.25">
      <c r="A299" s="101"/>
      <c r="B299" s="9" t="s">
        <v>142</v>
      </c>
      <c r="C299" s="14" t="s">
        <v>289</v>
      </c>
      <c r="D299" s="15">
        <f>0.08*C299/10</f>
        <v>0.12</v>
      </c>
      <c r="E299" s="15">
        <f>7.25*C299/10</f>
        <v>10.875</v>
      </c>
      <c r="F299" s="15">
        <f>0.13*C299/10</f>
        <v>0.19500000000000001</v>
      </c>
      <c r="G299" s="15">
        <f>66.1*C299/10</f>
        <v>99.149999999999991</v>
      </c>
      <c r="H299" s="51" t="s">
        <v>143</v>
      </c>
      <c r="I299" s="63">
        <v>0</v>
      </c>
      <c r="J299" s="63">
        <v>0.15</v>
      </c>
      <c r="K299" s="63">
        <v>4.5</v>
      </c>
      <c r="L299" s="63">
        <v>3.6</v>
      </c>
      <c r="M299" s="63">
        <v>7.4999999999999997E-2</v>
      </c>
      <c r="N299" s="63">
        <v>4.5</v>
      </c>
      <c r="O299" s="63">
        <v>0.42</v>
      </c>
      <c r="P299" s="63">
        <v>0.03</v>
      </c>
      <c r="Q299" s="63">
        <v>67.5</v>
      </c>
      <c r="R299" s="63">
        <v>1.5E-3</v>
      </c>
      <c r="S299" s="63">
        <v>1.7999999999999999E-2</v>
      </c>
      <c r="T299" s="63">
        <v>0.19500000000000001</v>
      </c>
      <c r="U299" s="63">
        <v>0</v>
      </c>
    </row>
    <row r="300" spans="1:21" ht="24.75" customHeight="1" x14ac:dyDescent="0.25">
      <c r="A300" s="101"/>
      <c r="B300" s="9" t="s">
        <v>181</v>
      </c>
      <c r="C300" s="12">
        <v>30</v>
      </c>
      <c r="D300" s="13">
        <v>6.96</v>
      </c>
      <c r="E300" s="13">
        <v>8.85</v>
      </c>
      <c r="F300" s="13">
        <v>0</v>
      </c>
      <c r="G300" s="15">
        <v>109.2</v>
      </c>
      <c r="H300" s="51" t="s">
        <v>180</v>
      </c>
      <c r="I300" s="63">
        <v>0</v>
      </c>
      <c r="J300" s="63">
        <v>4.3499999999999996</v>
      </c>
      <c r="K300" s="63">
        <v>26.4</v>
      </c>
      <c r="L300" s="63">
        <v>264</v>
      </c>
      <c r="M300" s="63">
        <v>10.5</v>
      </c>
      <c r="N300" s="63">
        <v>150</v>
      </c>
      <c r="O300" s="63">
        <v>0</v>
      </c>
      <c r="P300" s="63">
        <v>0.3</v>
      </c>
      <c r="Q300" s="63">
        <v>86.4</v>
      </c>
      <c r="R300" s="63">
        <v>1.2E-2</v>
      </c>
      <c r="S300" s="63">
        <v>0.09</v>
      </c>
      <c r="T300" s="63">
        <v>0.28799999999999998</v>
      </c>
      <c r="U300" s="63">
        <v>0.21</v>
      </c>
    </row>
    <row r="301" spans="1:21" ht="26.25" customHeight="1" x14ac:dyDescent="0.25">
      <c r="A301" s="101"/>
      <c r="B301" s="9" t="s">
        <v>178</v>
      </c>
      <c r="C301" s="14" t="s">
        <v>70</v>
      </c>
      <c r="D301" s="15">
        <v>1.782</v>
      </c>
      <c r="E301" s="15">
        <v>1.532</v>
      </c>
      <c r="F301" s="15">
        <v>12.288</v>
      </c>
      <c r="G301" s="15">
        <v>70.016999999999996</v>
      </c>
      <c r="H301" s="51" t="s">
        <v>90</v>
      </c>
      <c r="I301" s="63">
        <v>4.5</v>
      </c>
      <c r="J301" s="63">
        <v>1</v>
      </c>
      <c r="K301" s="63">
        <v>121.3</v>
      </c>
      <c r="L301" s="63">
        <v>64.709999999999994</v>
      </c>
      <c r="M301" s="63">
        <v>13</v>
      </c>
      <c r="N301" s="63">
        <v>50.94</v>
      </c>
      <c r="O301" s="63">
        <v>10</v>
      </c>
      <c r="P301" s="63">
        <v>0.23899999999999996</v>
      </c>
      <c r="Q301" s="63">
        <v>11</v>
      </c>
      <c r="R301" s="63">
        <v>2.2100000000000002E-2</v>
      </c>
      <c r="S301" s="63">
        <v>8.1000000000000003E-2</v>
      </c>
      <c r="T301" s="63">
        <v>1.4999999999999999E-2</v>
      </c>
      <c r="U301" s="63">
        <v>0.65</v>
      </c>
    </row>
    <row r="302" spans="1:21" ht="15" customHeight="1" x14ac:dyDescent="0.25">
      <c r="A302" s="101"/>
      <c r="B302" s="5" t="s">
        <v>145</v>
      </c>
      <c r="C302" s="12">
        <v>185</v>
      </c>
      <c r="D302" s="13">
        <v>0.4</v>
      </c>
      <c r="E302" s="13">
        <v>0.4</v>
      </c>
      <c r="F302" s="13">
        <v>9.8000000000000007</v>
      </c>
      <c r="G302" s="13">
        <v>44.4</v>
      </c>
      <c r="H302" s="51" t="s">
        <v>72</v>
      </c>
      <c r="I302" s="63">
        <v>0</v>
      </c>
      <c r="J302" s="63">
        <v>0</v>
      </c>
      <c r="K302" s="63">
        <v>278</v>
      </c>
      <c r="L302" s="63">
        <v>16</v>
      </c>
      <c r="M302" s="63">
        <v>9</v>
      </c>
      <c r="N302" s="63">
        <v>11</v>
      </c>
      <c r="O302" s="63">
        <v>0</v>
      </c>
      <c r="P302" s="63">
        <v>2.2000000000000002</v>
      </c>
      <c r="Q302" s="63">
        <v>0</v>
      </c>
      <c r="R302" s="63">
        <v>0.03</v>
      </c>
      <c r="S302" s="63">
        <v>0.02</v>
      </c>
      <c r="T302" s="63">
        <v>0</v>
      </c>
      <c r="U302" s="63">
        <v>10</v>
      </c>
    </row>
    <row r="303" spans="1:21" ht="15" customHeight="1" x14ac:dyDescent="0.25">
      <c r="A303" s="114" t="s">
        <v>15</v>
      </c>
      <c r="B303" s="114"/>
      <c r="C303" s="45">
        <f>C297+C298+C299+C300+C301+C302</f>
        <v>660</v>
      </c>
      <c r="D303" s="46">
        <f>SUM(D297:D302)</f>
        <v>18.293999999999997</v>
      </c>
      <c r="E303" s="46">
        <f t="shared" ref="E303:G303" si="61">SUM(E297:E302)</f>
        <v>32.099000000000004</v>
      </c>
      <c r="F303" s="46">
        <f t="shared" si="61"/>
        <v>68.411000000000001</v>
      </c>
      <c r="G303" s="46">
        <f t="shared" si="61"/>
        <v>637.17700000000002</v>
      </c>
      <c r="H303" s="51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</row>
    <row r="304" spans="1:21" ht="15" customHeight="1" x14ac:dyDescent="0.25">
      <c r="A304" s="101" t="s">
        <v>1</v>
      </c>
      <c r="B304" s="7" t="s">
        <v>210</v>
      </c>
      <c r="C304" s="12">
        <v>80</v>
      </c>
      <c r="D304" s="13">
        <v>0.92799999999999994</v>
      </c>
      <c r="E304" s="13">
        <v>0.28000000000000003</v>
      </c>
      <c r="F304" s="13">
        <v>4.7759999999999998</v>
      </c>
      <c r="G304" s="13">
        <v>25.304000000000002</v>
      </c>
      <c r="H304" s="51" t="s">
        <v>209</v>
      </c>
      <c r="I304" s="63">
        <v>99.82</v>
      </c>
      <c r="J304" s="63">
        <v>7.5999999999999998E-2</v>
      </c>
      <c r="K304" s="63">
        <v>152.43199999999999</v>
      </c>
      <c r="L304" s="63">
        <v>38.183999999999997</v>
      </c>
      <c r="M304" s="63">
        <v>29.936000000000003</v>
      </c>
      <c r="N304" s="63">
        <v>45.404799999999994</v>
      </c>
      <c r="O304" s="63">
        <v>41.872000000000007</v>
      </c>
      <c r="P304" s="63">
        <v>0.67120000000000002</v>
      </c>
      <c r="Q304" s="63">
        <v>1520</v>
      </c>
      <c r="R304" s="63">
        <v>4.5600000000000002E-2</v>
      </c>
      <c r="S304" s="63">
        <v>5.3200000000000004E-2</v>
      </c>
      <c r="T304" s="63">
        <v>0</v>
      </c>
      <c r="U304" s="63">
        <v>3.8</v>
      </c>
    </row>
    <row r="305" spans="1:21" ht="15" customHeight="1" x14ac:dyDescent="0.25">
      <c r="A305" s="101"/>
      <c r="B305" s="9" t="s">
        <v>250</v>
      </c>
      <c r="C305" s="12">
        <v>250</v>
      </c>
      <c r="D305" s="13">
        <v>2.2320000000000002</v>
      </c>
      <c r="E305" s="13">
        <v>5.7840000000000007</v>
      </c>
      <c r="F305" s="13">
        <v>15.282</v>
      </c>
      <c r="G305" s="13">
        <v>122.074</v>
      </c>
      <c r="H305" s="51" t="s">
        <v>126</v>
      </c>
      <c r="I305" s="63">
        <v>32.987999999999992</v>
      </c>
      <c r="J305" s="63">
        <v>0.76551040000000004</v>
      </c>
      <c r="K305" s="63">
        <v>480.21920000000006</v>
      </c>
      <c r="L305" s="63">
        <v>47.08</v>
      </c>
      <c r="M305" s="63">
        <v>30.419999999999998</v>
      </c>
      <c r="N305" s="63">
        <v>70.117599999999996</v>
      </c>
      <c r="O305" s="63">
        <v>23.779999999999998</v>
      </c>
      <c r="P305" s="63">
        <v>1.4998400000000001</v>
      </c>
      <c r="Q305" s="63">
        <v>212.3672</v>
      </c>
      <c r="R305" s="63">
        <v>7.8983999999999999E-2</v>
      </c>
      <c r="S305" s="63">
        <v>7.6191999999999996E-2</v>
      </c>
      <c r="T305" s="63">
        <v>7.000000000000001E-3</v>
      </c>
      <c r="U305" s="63">
        <v>16.96</v>
      </c>
    </row>
    <row r="306" spans="1:21" ht="27" customHeight="1" x14ac:dyDescent="0.25">
      <c r="A306" s="101"/>
      <c r="B306" s="8" t="s">
        <v>251</v>
      </c>
      <c r="C306" s="12">
        <v>100</v>
      </c>
      <c r="D306" s="13">
        <v>9.4</v>
      </c>
      <c r="E306" s="13">
        <v>6.78</v>
      </c>
      <c r="F306" s="13">
        <v>5.51</v>
      </c>
      <c r="G306" s="13">
        <v>120.66</v>
      </c>
      <c r="H306" s="51" t="s">
        <v>128</v>
      </c>
      <c r="I306" s="63">
        <v>117.58</v>
      </c>
      <c r="J306" s="63">
        <v>16.436699999999998</v>
      </c>
      <c r="K306" s="63">
        <v>372.34800000000001</v>
      </c>
      <c r="L306" s="63">
        <v>63.215000000000003</v>
      </c>
      <c r="M306" s="63">
        <v>50.89</v>
      </c>
      <c r="N306" s="63">
        <v>215.17500000000001</v>
      </c>
      <c r="O306" s="63">
        <v>484.745</v>
      </c>
      <c r="P306" s="63">
        <v>1.3187</v>
      </c>
      <c r="Q306" s="63">
        <v>443.78</v>
      </c>
      <c r="R306" s="63">
        <v>0.12967000000000001</v>
      </c>
      <c r="S306" s="63">
        <v>0.17224</v>
      </c>
      <c r="T306" s="63">
        <v>13.9</v>
      </c>
      <c r="U306" s="63">
        <v>2.3210000000000002</v>
      </c>
    </row>
    <row r="307" spans="1:21" ht="22.5" customHeight="1" x14ac:dyDescent="0.25">
      <c r="A307" s="101"/>
      <c r="B307" s="5" t="s">
        <v>176</v>
      </c>
      <c r="C307" s="18">
        <v>40</v>
      </c>
      <c r="D307" s="15">
        <v>1.18</v>
      </c>
      <c r="E307" s="15">
        <v>0.88</v>
      </c>
      <c r="F307" s="15">
        <v>6.8040000000000012</v>
      </c>
      <c r="G307" s="15">
        <v>39.86</v>
      </c>
      <c r="H307" s="51" t="s">
        <v>130</v>
      </c>
      <c r="I307" s="63">
        <v>9.24</v>
      </c>
      <c r="J307" s="63">
        <v>0.66959999999999997</v>
      </c>
      <c r="K307" s="63">
        <v>165.4188</v>
      </c>
      <c r="L307" s="63">
        <v>17.154800000000002</v>
      </c>
      <c r="M307" s="63">
        <v>18.841200000000001</v>
      </c>
      <c r="N307" s="63">
        <v>34.825599999999994</v>
      </c>
      <c r="O307" s="63">
        <v>22.740320000000001</v>
      </c>
      <c r="P307" s="63">
        <v>0.57724000000000009</v>
      </c>
      <c r="Q307" s="63">
        <v>669.4</v>
      </c>
      <c r="R307" s="63">
        <v>4.2880000000000001E-2</v>
      </c>
      <c r="S307" s="63">
        <v>4.1504000000000006E-2</v>
      </c>
      <c r="T307" s="63">
        <v>1.5600000000000001E-2</v>
      </c>
      <c r="U307" s="63">
        <v>6.831999999999999</v>
      </c>
    </row>
    <row r="308" spans="1:21" ht="24" customHeight="1" x14ac:dyDescent="0.25">
      <c r="A308" s="116"/>
      <c r="B308" s="9" t="s">
        <v>160</v>
      </c>
      <c r="C308" s="18">
        <v>150</v>
      </c>
      <c r="D308" s="15">
        <v>4.6150000000000002</v>
      </c>
      <c r="E308" s="15">
        <v>3.8220000000000001</v>
      </c>
      <c r="F308" s="15">
        <v>28.417999999999996</v>
      </c>
      <c r="G308" s="15">
        <v>166.517</v>
      </c>
      <c r="H308" s="51" t="s">
        <v>96</v>
      </c>
      <c r="I308" s="63">
        <v>30.77</v>
      </c>
      <c r="J308" s="63">
        <v>0.06</v>
      </c>
      <c r="K308" s="63">
        <v>64.665000000000006</v>
      </c>
      <c r="L308" s="63">
        <v>16.649999999999999</v>
      </c>
      <c r="M308" s="63">
        <v>8.52</v>
      </c>
      <c r="N308" s="63">
        <v>47.295000000000002</v>
      </c>
      <c r="O308" s="63">
        <v>11.898</v>
      </c>
      <c r="P308" s="63">
        <v>0.87149999999999994</v>
      </c>
      <c r="Q308" s="63">
        <v>27</v>
      </c>
      <c r="R308" s="63">
        <v>8.7300000000000003E-2</v>
      </c>
      <c r="S308" s="63">
        <v>2.76E-2</v>
      </c>
      <c r="T308" s="63">
        <v>7.8E-2</v>
      </c>
      <c r="U308" s="63">
        <v>0</v>
      </c>
    </row>
    <row r="309" spans="1:21" ht="38.25" customHeight="1" x14ac:dyDescent="0.25">
      <c r="A309" s="116"/>
      <c r="B309" s="9" t="s">
        <v>208</v>
      </c>
      <c r="C309" s="12">
        <v>200</v>
      </c>
      <c r="D309" s="13">
        <v>0</v>
      </c>
      <c r="E309" s="13">
        <v>0</v>
      </c>
      <c r="F309" s="13">
        <v>20.802</v>
      </c>
      <c r="G309" s="13">
        <v>83.206999999999994</v>
      </c>
      <c r="H309" s="51" t="s">
        <v>207</v>
      </c>
      <c r="I309" s="63">
        <v>0</v>
      </c>
      <c r="J309" s="63">
        <v>0</v>
      </c>
      <c r="K309" s="63">
        <v>0.3</v>
      </c>
      <c r="L309" s="63">
        <v>0.3</v>
      </c>
      <c r="M309" s="63">
        <v>0</v>
      </c>
      <c r="N309" s="63">
        <v>0</v>
      </c>
      <c r="O309" s="63">
        <v>0</v>
      </c>
      <c r="P309" s="63">
        <v>0.03</v>
      </c>
      <c r="Q309" s="63">
        <v>0</v>
      </c>
      <c r="R309" s="63">
        <v>0</v>
      </c>
      <c r="S309" s="63">
        <v>0</v>
      </c>
      <c r="T309" s="63">
        <v>0</v>
      </c>
      <c r="U309" s="63">
        <v>1.1200000000000001</v>
      </c>
    </row>
    <row r="310" spans="1:21" ht="15" customHeight="1" x14ac:dyDescent="0.25">
      <c r="A310" s="116"/>
      <c r="B310" s="9" t="s">
        <v>4</v>
      </c>
      <c r="C310" s="12">
        <v>50</v>
      </c>
      <c r="D310" s="13">
        <f>8*C310/100</f>
        <v>4</v>
      </c>
      <c r="E310" s="13">
        <f>1.5*C310/100</f>
        <v>0.75</v>
      </c>
      <c r="F310" s="13">
        <f>40.1*C310/100</f>
        <v>20.05</v>
      </c>
      <c r="G310" s="13">
        <f>206*C310/100</f>
        <v>103</v>
      </c>
      <c r="H310" s="51" t="s">
        <v>87</v>
      </c>
      <c r="I310" s="63">
        <v>0</v>
      </c>
      <c r="J310" s="63">
        <v>15.45</v>
      </c>
      <c r="K310" s="63">
        <v>122.5</v>
      </c>
      <c r="L310" s="63">
        <v>17.5</v>
      </c>
      <c r="M310" s="63">
        <v>23.5</v>
      </c>
      <c r="N310" s="63">
        <v>79</v>
      </c>
      <c r="O310" s="63">
        <v>0</v>
      </c>
      <c r="P310" s="63">
        <v>1.95</v>
      </c>
      <c r="Q310" s="63">
        <v>0</v>
      </c>
      <c r="R310" s="63">
        <v>0.09</v>
      </c>
      <c r="S310" s="63">
        <v>0.04</v>
      </c>
      <c r="T310" s="63">
        <v>0</v>
      </c>
      <c r="U310" s="63">
        <v>0</v>
      </c>
    </row>
    <row r="311" spans="1:21" ht="15" customHeight="1" x14ac:dyDescent="0.25">
      <c r="A311" s="116"/>
      <c r="B311" s="9" t="s">
        <v>5</v>
      </c>
      <c r="C311" s="12">
        <v>70</v>
      </c>
      <c r="D311" s="13">
        <f>7.6*C311/100</f>
        <v>5.32</v>
      </c>
      <c r="E311" s="13">
        <f>0.8*C311/100</f>
        <v>0.56000000000000005</v>
      </c>
      <c r="F311" s="13">
        <f>49.2*C311/100</f>
        <v>34.44</v>
      </c>
      <c r="G311" s="15">
        <f>234*C311/100</f>
        <v>163.80000000000001</v>
      </c>
      <c r="H311" s="51" t="s">
        <v>88</v>
      </c>
      <c r="I311" s="63">
        <v>2.2400000000000002</v>
      </c>
      <c r="J311" s="63">
        <v>4.2</v>
      </c>
      <c r="K311" s="63">
        <v>65.099999999999994</v>
      </c>
      <c r="L311" s="63">
        <v>14</v>
      </c>
      <c r="M311" s="63">
        <v>9.8000000000000007</v>
      </c>
      <c r="N311" s="63">
        <v>45.5</v>
      </c>
      <c r="O311" s="63">
        <v>10.15</v>
      </c>
      <c r="P311" s="63">
        <v>0.77</v>
      </c>
      <c r="Q311" s="63">
        <v>0</v>
      </c>
      <c r="R311" s="63">
        <v>7.6999999999999999E-2</v>
      </c>
      <c r="S311" s="63">
        <v>2.1000000000000001E-2</v>
      </c>
      <c r="T311" s="63">
        <v>0</v>
      </c>
      <c r="U311" s="63">
        <v>0</v>
      </c>
    </row>
    <row r="312" spans="1:21" ht="15" customHeight="1" x14ac:dyDescent="0.25">
      <c r="A312" s="111" t="s">
        <v>25</v>
      </c>
      <c r="B312" s="111"/>
      <c r="C312" s="48">
        <f>C304+C305+C306+C307+C308+C309+C310+C311</f>
        <v>940</v>
      </c>
      <c r="D312" s="41">
        <f>SUM(D304:D311)</f>
        <v>27.675000000000001</v>
      </c>
      <c r="E312" s="41">
        <f t="shared" ref="E312:G312" si="62">SUM(E304:E311)</f>
        <v>18.856000000000002</v>
      </c>
      <c r="F312" s="41">
        <f t="shared" si="62"/>
        <v>136.08199999999999</v>
      </c>
      <c r="G312" s="41">
        <f t="shared" si="62"/>
        <v>824.42200000000003</v>
      </c>
      <c r="H312" s="51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</row>
    <row r="313" spans="1:21" ht="15" customHeight="1" x14ac:dyDescent="0.25">
      <c r="A313" s="101" t="s">
        <v>2</v>
      </c>
      <c r="B313" s="8" t="s">
        <v>253</v>
      </c>
      <c r="C313" s="18">
        <v>100</v>
      </c>
      <c r="D313" s="15">
        <v>13</v>
      </c>
      <c r="E313" s="15">
        <v>4.666666666666667</v>
      </c>
      <c r="F313" s="15">
        <v>36.166666666666664</v>
      </c>
      <c r="G313" s="15">
        <v>240</v>
      </c>
      <c r="H313" s="51" t="s">
        <v>252</v>
      </c>
      <c r="I313" s="63">
        <v>22.53</v>
      </c>
      <c r="J313" s="63">
        <v>18.153166666666667</v>
      </c>
      <c r="K313" s="63">
        <v>130.85333333333332</v>
      </c>
      <c r="L313" s="63">
        <v>90.418333333333322</v>
      </c>
      <c r="M313" s="63">
        <v>20.325833333333332</v>
      </c>
      <c r="N313" s="63">
        <v>160.815</v>
      </c>
      <c r="O313" s="63">
        <v>18.539733333333334</v>
      </c>
      <c r="P313" s="63">
        <v>1.0158333333333334</v>
      </c>
      <c r="Q313" s="63">
        <v>36.409999999999997</v>
      </c>
      <c r="R313" s="63">
        <v>0.11975</v>
      </c>
      <c r="S313" s="63">
        <v>0.17146666666666668</v>
      </c>
      <c r="T313" s="63">
        <v>0.14076666666666665</v>
      </c>
      <c r="U313" s="63">
        <v>0.22666666666666668</v>
      </c>
    </row>
    <row r="314" spans="1:21" ht="15" customHeight="1" x14ac:dyDescent="0.25">
      <c r="A314" s="101"/>
      <c r="B314" s="6" t="s">
        <v>7</v>
      </c>
      <c r="C314" s="12">
        <v>25</v>
      </c>
      <c r="D314" s="13">
        <f>7.5*C314/100</f>
        <v>1.875</v>
      </c>
      <c r="E314" s="13">
        <f>2.9*C314/100</f>
        <v>0.72499999999999998</v>
      </c>
      <c r="F314" s="13">
        <f>51.4*C314/100</f>
        <v>12.85</v>
      </c>
      <c r="G314" s="15">
        <f>261*C314/100</f>
        <v>65.25</v>
      </c>
      <c r="H314" s="51" t="s">
        <v>89</v>
      </c>
      <c r="I314" s="63">
        <v>0</v>
      </c>
      <c r="J314" s="63">
        <v>0</v>
      </c>
      <c r="K314" s="63">
        <v>23</v>
      </c>
      <c r="L314" s="63">
        <v>4.75</v>
      </c>
      <c r="M314" s="63">
        <v>3.25</v>
      </c>
      <c r="N314" s="63">
        <v>16.25</v>
      </c>
      <c r="O314" s="63">
        <v>0</v>
      </c>
      <c r="P314" s="63">
        <v>0.3</v>
      </c>
      <c r="Q314" s="63">
        <v>0</v>
      </c>
      <c r="R314" s="63">
        <v>2.75E-2</v>
      </c>
      <c r="S314" s="63">
        <v>7.4999999999999997E-3</v>
      </c>
      <c r="T314" s="63">
        <v>0</v>
      </c>
      <c r="U314" s="63">
        <v>0</v>
      </c>
    </row>
    <row r="315" spans="1:21" ht="15" customHeight="1" x14ac:dyDescent="0.25">
      <c r="A315" s="101"/>
      <c r="B315" s="9" t="s">
        <v>149</v>
      </c>
      <c r="C315" s="12">
        <v>200</v>
      </c>
      <c r="D315" s="13">
        <v>0.23499999999999999</v>
      </c>
      <c r="E315" s="13">
        <v>4.4999999999999998E-2</v>
      </c>
      <c r="F315" s="13">
        <v>10.190000000000001</v>
      </c>
      <c r="G315" s="15">
        <v>43.01</v>
      </c>
      <c r="H315" s="51" t="s">
        <v>80</v>
      </c>
      <c r="I315" s="63">
        <v>5.0000000000000001E-3</v>
      </c>
      <c r="J315" s="63">
        <v>0.02</v>
      </c>
      <c r="K315" s="63">
        <v>33.25</v>
      </c>
      <c r="L315" s="63">
        <v>7.25</v>
      </c>
      <c r="M315" s="63">
        <v>5</v>
      </c>
      <c r="N315" s="63">
        <v>9.34</v>
      </c>
      <c r="O315" s="63">
        <v>0.5</v>
      </c>
      <c r="P315" s="63">
        <v>0.88</v>
      </c>
      <c r="Q315" s="63">
        <v>0.6</v>
      </c>
      <c r="R315" s="63">
        <v>2.7000000000000001E-3</v>
      </c>
      <c r="S315" s="63">
        <v>1.0999999999999999E-2</v>
      </c>
      <c r="T315" s="63">
        <v>0</v>
      </c>
      <c r="U315" s="63">
        <v>2.1</v>
      </c>
    </row>
    <row r="316" spans="1:21" ht="15" customHeight="1" x14ac:dyDescent="0.25">
      <c r="A316" s="112" t="s">
        <v>17</v>
      </c>
      <c r="B316" s="113"/>
      <c r="C316" s="39">
        <f>C313+C314+C315</f>
        <v>325</v>
      </c>
      <c r="D316" s="38">
        <f>SUM(D313:D315)</f>
        <v>15.11</v>
      </c>
      <c r="E316" s="38">
        <f t="shared" ref="E316:G316" si="63">SUM(E313:E315)</f>
        <v>5.4366666666666665</v>
      </c>
      <c r="F316" s="38">
        <f t="shared" si="63"/>
        <v>59.206666666666663</v>
      </c>
      <c r="G316" s="38">
        <f t="shared" si="63"/>
        <v>348.26</v>
      </c>
      <c r="H316" s="51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</row>
    <row r="317" spans="1:21" ht="23.25" customHeight="1" x14ac:dyDescent="0.25">
      <c r="A317" s="101" t="s">
        <v>3</v>
      </c>
      <c r="B317" s="8" t="s">
        <v>152</v>
      </c>
      <c r="C317" s="12">
        <v>80</v>
      </c>
      <c r="D317" s="15">
        <v>1.3119999999999998</v>
      </c>
      <c r="E317" s="15">
        <v>4.0720000000000001</v>
      </c>
      <c r="F317" s="15">
        <v>4.68</v>
      </c>
      <c r="G317" s="15">
        <v>60.44</v>
      </c>
      <c r="H317" s="51" t="s">
        <v>99</v>
      </c>
      <c r="I317" s="63">
        <v>0.44</v>
      </c>
      <c r="J317" s="63">
        <v>8.4640000000000004</v>
      </c>
      <c r="K317" s="63">
        <v>208.52</v>
      </c>
      <c r="L317" s="63">
        <v>33.704000000000001</v>
      </c>
      <c r="M317" s="63">
        <v>11.488</v>
      </c>
      <c r="N317" s="63">
        <v>24.808000000000003</v>
      </c>
      <c r="O317" s="63">
        <v>3.68</v>
      </c>
      <c r="P317" s="63">
        <v>0.46479999999999999</v>
      </c>
      <c r="Q317" s="63">
        <v>0</v>
      </c>
      <c r="R317" s="63">
        <v>2.3439999999999999E-2</v>
      </c>
      <c r="S317" s="63">
        <v>2.7519999999999999E-2</v>
      </c>
      <c r="T317" s="63">
        <v>0.4536</v>
      </c>
      <c r="U317" s="63">
        <v>29.96</v>
      </c>
    </row>
    <row r="318" spans="1:21" ht="41.25" customHeight="1" x14ac:dyDescent="0.25">
      <c r="A318" s="101"/>
      <c r="B318" s="5" t="s">
        <v>257</v>
      </c>
      <c r="C318" s="18">
        <v>200</v>
      </c>
      <c r="D318" s="15">
        <v>16.12</v>
      </c>
      <c r="E318" s="15">
        <v>10.119999999999999</v>
      </c>
      <c r="F318" s="15">
        <v>18.43</v>
      </c>
      <c r="G318" s="15">
        <v>229.29</v>
      </c>
      <c r="H318" s="51" t="s">
        <v>256</v>
      </c>
      <c r="I318" s="63">
        <v>31.77</v>
      </c>
      <c r="J318" s="63">
        <v>2.1050285714285715</v>
      </c>
      <c r="K318" s="63">
        <v>1323.5785714285714</v>
      </c>
      <c r="L318" s="63">
        <v>39.962857142857146</v>
      </c>
      <c r="M318" s="63">
        <v>70.73</v>
      </c>
      <c r="N318" s="63">
        <v>299.99</v>
      </c>
      <c r="O318" s="63">
        <v>127.40857142857143</v>
      </c>
      <c r="P318" s="63">
        <v>3.0567142857142855</v>
      </c>
      <c r="Q318" s="63">
        <v>18.742857142857144</v>
      </c>
      <c r="R318" s="63">
        <v>0.29980000000000001</v>
      </c>
      <c r="S318" s="63">
        <v>0.32622857142857148</v>
      </c>
      <c r="T318" s="63">
        <v>8.1428571428571433E-2</v>
      </c>
      <c r="U318" s="63">
        <v>33.714285714285715</v>
      </c>
    </row>
    <row r="319" spans="1:21" ht="24" customHeight="1" x14ac:dyDescent="0.25">
      <c r="A319" s="101"/>
      <c r="B319" s="9" t="s">
        <v>254</v>
      </c>
      <c r="C319" s="18">
        <v>40</v>
      </c>
      <c r="D319" s="15">
        <v>0.82400000000000007</v>
      </c>
      <c r="E319" s="15">
        <v>3.4360000000000004</v>
      </c>
      <c r="F319" s="15">
        <v>2.6440000000000001</v>
      </c>
      <c r="G319" s="15">
        <v>44.8</v>
      </c>
      <c r="H319" s="51" t="s">
        <v>255</v>
      </c>
      <c r="I319" s="63">
        <v>8.57</v>
      </c>
      <c r="J319" s="63">
        <v>0.40399999999999997</v>
      </c>
      <c r="K319" s="63">
        <v>76.1648</v>
      </c>
      <c r="L319" s="63">
        <v>20.401599999999998</v>
      </c>
      <c r="M319" s="63">
        <v>5.3284000000000002</v>
      </c>
      <c r="N319" s="63">
        <v>20.968000000000004</v>
      </c>
      <c r="O319" s="63">
        <v>6.5150079999999999</v>
      </c>
      <c r="P319" s="63">
        <v>0.24287999999999996</v>
      </c>
      <c r="Q319" s="63">
        <v>38.119999999999997</v>
      </c>
      <c r="R319" s="63">
        <v>1.8360000000000001E-2</v>
      </c>
      <c r="S319" s="63">
        <v>2.7919999999999997E-2</v>
      </c>
      <c r="T319" s="63">
        <v>3.7199999999999997E-2</v>
      </c>
      <c r="U319" s="63">
        <v>3.0639999999999996</v>
      </c>
    </row>
    <row r="320" spans="1:21" ht="15" customHeight="1" x14ac:dyDescent="0.25">
      <c r="A320" s="101"/>
      <c r="B320" s="5" t="s">
        <v>6</v>
      </c>
      <c r="C320" s="12">
        <v>200</v>
      </c>
      <c r="D320" s="13">
        <v>1</v>
      </c>
      <c r="E320" s="13">
        <v>0.2</v>
      </c>
      <c r="F320" s="13">
        <v>20.2</v>
      </c>
      <c r="G320" s="13">
        <v>86.6</v>
      </c>
      <c r="H320" s="51" t="s">
        <v>84</v>
      </c>
      <c r="I320" s="63">
        <v>2</v>
      </c>
      <c r="J320" s="63">
        <v>0</v>
      </c>
      <c r="K320" s="63">
        <v>240</v>
      </c>
      <c r="L320" s="63">
        <v>14</v>
      </c>
      <c r="M320" s="63">
        <v>8</v>
      </c>
      <c r="N320" s="63">
        <v>14</v>
      </c>
      <c r="O320" s="63">
        <v>0</v>
      </c>
      <c r="P320" s="63">
        <v>2.8</v>
      </c>
      <c r="Q320" s="63">
        <v>0</v>
      </c>
      <c r="R320" s="63">
        <v>0.02</v>
      </c>
      <c r="S320" s="63">
        <v>0.02</v>
      </c>
      <c r="T320" s="63">
        <v>0</v>
      </c>
      <c r="U320" s="63">
        <v>4</v>
      </c>
    </row>
    <row r="321" spans="1:21" ht="15" customHeight="1" x14ac:dyDescent="0.25">
      <c r="A321" s="101"/>
      <c r="B321" s="9" t="s">
        <v>4</v>
      </c>
      <c r="C321" s="12">
        <v>30</v>
      </c>
      <c r="D321" s="13">
        <f>8*C321/100</f>
        <v>2.4</v>
      </c>
      <c r="E321" s="13">
        <f>1.5*C321/100</f>
        <v>0.45</v>
      </c>
      <c r="F321" s="13">
        <f>40.1*C321/100</f>
        <v>12.03</v>
      </c>
      <c r="G321" s="13">
        <f>206*C321/100</f>
        <v>61.8</v>
      </c>
      <c r="H321" s="51" t="s">
        <v>56</v>
      </c>
      <c r="I321" s="63">
        <v>0</v>
      </c>
      <c r="J321" s="63">
        <v>9.27</v>
      </c>
      <c r="K321" s="63">
        <v>73.5</v>
      </c>
      <c r="L321" s="63">
        <v>10.5</v>
      </c>
      <c r="M321" s="63">
        <v>14.1</v>
      </c>
      <c r="N321" s="63">
        <v>47.4</v>
      </c>
      <c r="O321" s="63">
        <v>0</v>
      </c>
      <c r="P321" s="63">
        <v>1.17</v>
      </c>
      <c r="Q321" s="63">
        <v>0</v>
      </c>
      <c r="R321" s="63">
        <v>5.3999999999999992E-2</v>
      </c>
      <c r="S321" s="63">
        <v>2.4E-2</v>
      </c>
      <c r="T321" s="63">
        <v>0</v>
      </c>
      <c r="U321" s="63">
        <v>0</v>
      </c>
    </row>
    <row r="322" spans="1:21" ht="15" customHeight="1" x14ac:dyDescent="0.25">
      <c r="A322" s="102" t="s">
        <v>18</v>
      </c>
      <c r="B322" s="102"/>
      <c r="C322" s="40">
        <f>C317+C318+C319+C320+C321</f>
        <v>550</v>
      </c>
      <c r="D322" s="41">
        <f>SUM(D317:D321)</f>
        <v>21.656000000000002</v>
      </c>
      <c r="E322" s="41">
        <f t="shared" ref="E322:G322" si="64">SUM(E317:E321)</f>
        <v>18.277999999999999</v>
      </c>
      <c r="F322" s="41">
        <f t="shared" si="64"/>
        <v>57.983999999999995</v>
      </c>
      <c r="G322" s="41">
        <f t="shared" si="64"/>
        <v>482.93</v>
      </c>
      <c r="H322" s="51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</row>
    <row r="323" spans="1:21" ht="24" customHeight="1" x14ac:dyDescent="0.25">
      <c r="A323" s="101" t="s">
        <v>19</v>
      </c>
      <c r="B323" s="8" t="s">
        <v>156</v>
      </c>
      <c r="C323" s="18">
        <v>180</v>
      </c>
      <c r="D323" s="15">
        <v>5.22</v>
      </c>
      <c r="E323" s="15">
        <v>4.5</v>
      </c>
      <c r="F323" s="15">
        <v>7.2</v>
      </c>
      <c r="G323" s="15">
        <v>90.18</v>
      </c>
      <c r="H323" s="51" t="s">
        <v>86</v>
      </c>
      <c r="I323" s="63">
        <v>16.2</v>
      </c>
      <c r="J323" s="63">
        <v>3.6</v>
      </c>
      <c r="K323" s="63">
        <v>262.8</v>
      </c>
      <c r="L323" s="63">
        <v>216</v>
      </c>
      <c r="M323" s="63">
        <v>25.2</v>
      </c>
      <c r="N323" s="63">
        <v>162</v>
      </c>
      <c r="O323" s="63">
        <v>36</v>
      </c>
      <c r="P323" s="63">
        <v>0.18</v>
      </c>
      <c r="Q323" s="63">
        <v>39.6</v>
      </c>
      <c r="R323" s="63">
        <v>7.2000000000000008E-2</v>
      </c>
      <c r="S323" s="63">
        <v>0.30599999999999999</v>
      </c>
      <c r="T323" s="63">
        <v>0</v>
      </c>
      <c r="U323" s="63">
        <v>1.2599999999999998</v>
      </c>
    </row>
    <row r="324" spans="1:21" ht="15" customHeight="1" x14ac:dyDescent="0.25">
      <c r="A324" s="101"/>
      <c r="B324" s="6" t="s">
        <v>7</v>
      </c>
      <c r="C324" s="12">
        <v>20</v>
      </c>
      <c r="D324" s="13">
        <v>0.9</v>
      </c>
      <c r="E324" s="13">
        <v>0.34799999999999998</v>
      </c>
      <c r="F324" s="13">
        <v>6.1679999999999993</v>
      </c>
      <c r="G324" s="15">
        <v>31.32</v>
      </c>
      <c r="H324" s="51" t="s">
        <v>89</v>
      </c>
      <c r="I324" s="63">
        <v>0</v>
      </c>
      <c r="J324" s="63">
        <v>0</v>
      </c>
      <c r="K324" s="63">
        <v>18.399999999999999</v>
      </c>
      <c r="L324" s="63">
        <v>3.8</v>
      </c>
      <c r="M324" s="63">
        <v>2.6</v>
      </c>
      <c r="N324" s="63">
        <v>13</v>
      </c>
      <c r="O324" s="63">
        <v>0</v>
      </c>
      <c r="P324" s="63">
        <v>0.24</v>
      </c>
      <c r="Q324" s="63">
        <v>0</v>
      </c>
      <c r="R324" s="63">
        <v>2.2000000000000002E-2</v>
      </c>
      <c r="S324" s="63">
        <v>6.0000000000000001E-3</v>
      </c>
      <c r="T324" s="63">
        <v>0</v>
      </c>
      <c r="U324" s="63">
        <v>0</v>
      </c>
    </row>
    <row r="325" spans="1:21" ht="15" customHeight="1" x14ac:dyDescent="0.25">
      <c r="A325" s="102" t="s">
        <v>22</v>
      </c>
      <c r="B325" s="102"/>
      <c r="C325" s="40">
        <f>C323+C324</f>
        <v>200</v>
      </c>
      <c r="D325" s="41">
        <f>SUM(D323:D324)</f>
        <v>6.12</v>
      </c>
      <c r="E325" s="41">
        <f t="shared" ref="E325:G325" si="65">SUM(E323:E324)</f>
        <v>4.8479999999999999</v>
      </c>
      <c r="F325" s="41">
        <f t="shared" si="65"/>
        <v>13.367999999999999</v>
      </c>
      <c r="G325" s="41">
        <f t="shared" si="65"/>
        <v>121.5</v>
      </c>
      <c r="H325" s="51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</row>
    <row r="326" spans="1:21" ht="15" customHeight="1" x14ac:dyDescent="0.25">
      <c r="A326" s="115" t="s">
        <v>39</v>
      </c>
      <c r="B326" s="115"/>
      <c r="C326" s="21"/>
      <c r="D326" s="26">
        <f>D303+D312+D316+D322+D325</f>
        <v>88.855000000000004</v>
      </c>
      <c r="E326" s="26">
        <f t="shared" ref="E326:G326" si="66">E303+E312+E316+E322+E325</f>
        <v>79.51766666666667</v>
      </c>
      <c r="F326" s="26">
        <f t="shared" si="66"/>
        <v>335.05166666666662</v>
      </c>
      <c r="G326" s="22">
        <f t="shared" si="66"/>
        <v>2414.2890000000002</v>
      </c>
      <c r="H326" s="55"/>
      <c r="I326" s="66">
        <f>SUM(I297:I325)</f>
        <v>396.53199999999998</v>
      </c>
      <c r="J326" s="66">
        <f t="shared" ref="J326:U326" si="67">SUM(J297:J325)</f>
        <v>88.20000563809522</v>
      </c>
      <c r="K326" s="66">
        <f t="shared" si="67"/>
        <v>4492.8779047619037</v>
      </c>
      <c r="L326" s="66">
        <f t="shared" si="67"/>
        <v>1137.0529904761904</v>
      </c>
      <c r="M326" s="66">
        <f t="shared" si="67"/>
        <v>419.37803333333341</v>
      </c>
      <c r="N326" s="66">
        <f t="shared" si="67"/>
        <v>1719.1540000000002</v>
      </c>
      <c r="O326" s="66">
        <f t="shared" si="67"/>
        <v>828.16863276190475</v>
      </c>
      <c r="P326" s="66">
        <f t="shared" si="67"/>
        <v>22.331127619047617</v>
      </c>
      <c r="Q326" s="66">
        <f t="shared" si="67"/>
        <v>3237.9600571428568</v>
      </c>
      <c r="R326" s="66">
        <f t="shared" si="67"/>
        <v>1.5081840000000002</v>
      </c>
      <c r="S326" s="66">
        <f t="shared" si="67"/>
        <v>1.7470712380952382</v>
      </c>
      <c r="T326" s="66">
        <f t="shared" si="67"/>
        <v>15.370095238095237</v>
      </c>
      <c r="U326" s="66">
        <f t="shared" si="67"/>
        <v>117.4529523809524</v>
      </c>
    </row>
    <row r="327" spans="1:21" ht="15" customHeight="1" x14ac:dyDescent="0.25">
      <c r="A327" s="108" t="s">
        <v>40</v>
      </c>
      <c r="B327" s="109"/>
      <c r="C327" s="109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10"/>
    </row>
    <row r="328" spans="1:21" ht="15" customHeight="1" x14ac:dyDescent="0.25">
      <c r="A328" s="101" t="s">
        <v>0</v>
      </c>
      <c r="B328" s="9" t="s">
        <v>232</v>
      </c>
      <c r="C328" s="18">
        <v>200</v>
      </c>
      <c r="D328" s="15">
        <v>4.7869999999999999</v>
      </c>
      <c r="E328" s="15">
        <v>8.9450000000000003</v>
      </c>
      <c r="F328" s="15">
        <v>23.716000000000001</v>
      </c>
      <c r="G328" s="15">
        <v>194.48099999999999</v>
      </c>
      <c r="H328" s="51" t="s">
        <v>123</v>
      </c>
      <c r="I328" s="63">
        <v>16.995974999999998</v>
      </c>
      <c r="J328" s="63">
        <v>4.4718999999999998</v>
      </c>
      <c r="K328" s="63">
        <v>180.92170000000002</v>
      </c>
      <c r="L328" s="63">
        <v>124.15390000000002</v>
      </c>
      <c r="M328" s="63">
        <v>29.498100000000001</v>
      </c>
      <c r="N328" s="63">
        <v>136.21849999999998</v>
      </c>
      <c r="O328" s="63">
        <v>29.710999999999999</v>
      </c>
      <c r="P328" s="63">
        <v>0.56396999999999997</v>
      </c>
      <c r="Q328" s="63">
        <v>66.631500000000003</v>
      </c>
      <c r="R328" s="63">
        <v>9.5050000000000009E-2</v>
      </c>
      <c r="S328" s="63">
        <v>0.16723000000000002</v>
      </c>
      <c r="T328" s="63">
        <v>0.15906999999999999</v>
      </c>
      <c r="U328" s="63">
        <v>1.2597</v>
      </c>
    </row>
    <row r="329" spans="1:21" ht="15" customHeight="1" x14ac:dyDescent="0.25">
      <c r="A329" s="101"/>
      <c r="B329" s="9" t="s">
        <v>140</v>
      </c>
      <c r="C329" s="14" t="s">
        <v>139</v>
      </c>
      <c r="D329" s="15">
        <v>4.7699999999999996</v>
      </c>
      <c r="E329" s="15">
        <v>4.05</v>
      </c>
      <c r="F329" s="15">
        <v>0.25</v>
      </c>
      <c r="G329" s="15">
        <v>56.55</v>
      </c>
      <c r="H329" s="51" t="s">
        <v>74</v>
      </c>
      <c r="I329" s="63">
        <v>8</v>
      </c>
      <c r="J329" s="63">
        <v>12.28</v>
      </c>
      <c r="K329" s="63">
        <v>56</v>
      </c>
      <c r="L329" s="63">
        <v>22</v>
      </c>
      <c r="M329" s="63">
        <v>4.8</v>
      </c>
      <c r="N329" s="63">
        <v>76.8</v>
      </c>
      <c r="O329" s="63">
        <v>22</v>
      </c>
      <c r="P329" s="63">
        <v>1</v>
      </c>
      <c r="Q329" s="63">
        <v>104</v>
      </c>
      <c r="R329" s="63">
        <v>2.8000000000000004E-2</v>
      </c>
      <c r="S329" s="63">
        <v>0.17600000000000002</v>
      </c>
      <c r="T329" s="63">
        <v>0.88</v>
      </c>
      <c r="U329" s="63">
        <v>0</v>
      </c>
    </row>
    <row r="330" spans="1:21" ht="15" customHeight="1" x14ac:dyDescent="0.25">
      <c r="A330" s="101"/>
      <c r="B330" s="6" t="s">
        <v>7</v>
      </c>
      <c r="C330" s="12">
        <v>70</v>
      </c>
      <c r="D330" s="13">
        <f>7.5*C330/100</f>
        <v>5.25</v>
      </c>
      <c r="E330" s="13">
        <f>2.9*C330/100</f>
        <v>2.0299999999999998</v>
      </c>
      <c r="F330" s="13">
        <f>51.4*C330/100</f>
        <v>35.979999999999997</v>
      </c>
      <c r="G330" s="15">
        <f>261*C330/100</f>
        <v>182.7</v>
      </c>
      <c r="H330" s="51" t="s">
        <v>89</v>
      </c>
      <c r="I330" s="63">
        <v>0</v>
      </c>
      <c r="J330" s="63">
        <v>0</v>
      </c>
      <c r="K330" s="63">
        <v>64.400000000000006</v>
      </c>
      <c r="L330" s="63">
        <v>13.3</v>
      </c>
      <c r="M330" s="63">
        <v>9.1</v>
      </c>
      <c r="N330" s="63">
        <v>45.5</v>
      </c>
      <c r="O330" s="63">
        <v>0</v>
      </c>
      <c r="P330" s="63">
        <v>0.84</v>
      </c>
      <c r="Q330" s="63">
        <v>0</v>
      </c>
      <c r="R330" s="63">
        <v>7.6999999999999999E-2</v>
      </c>
      <c r="S330" s="63">
        <v>2.1000000000000001E-2</v>
      </c>
      <c r="T330" s="63">
        <v>0</v>
      </c>
      <c r="U330" s="63">
        <v>0</v>
      </c>
    </row>
    <row r="331" spans="1:21" ht="26.25" customHeight="1" x14ac:dyDescent="0.25">
      <c r="A331" s="101"/>
      <c r="B331" s="9" t="s">
        <v>142</v>
      </c>
      <c r="C331" s="14" t="s">
        <v>141</v>
      </c>
      <c r="D331" s="15">
        <v>0.08</v>
      </c>
      <c r="E331" s="15">
        <v>7.25</v>
      </c>
      <c r="F331" s="15">
        <v>0.13</v>
      </c>
      <c r="G331" s="15">
        <v>66.099999999999994</v>
      </c>
      <c r="H331" s="51" t="s">
        <v>143</v>
      </c>
      <c r="I331" s="63">
        <v>0</v>
      </c>
      <c r="J331" s="63">
        <v>0.1</v>
      </c>
      <c r="K331" s="63">
        <v>3</v>
      </c>
      <c r="L331" s="63">
        <v>2.4</v>
      </c>
      <c r="M331" s="63">
        <v>0.05</v>
      </c>
      <c r="N331" s="63">
        <v>3</v>
      </c>
      <c r="O331" s="63">
        <v>0.28000000000000003</v>
      </c>
      <c r="P331" s="63">
        <v>0.02</v>
      </c>
      <c r="Q331" s="63">
        <v>45</v>
      </c>
      <c r="R331" s="63">
        <v>1E-3</v>
      </c>
      <c r="S331" s="63">
        <v>1.2E-2</v>
      </c>
      <c r="T331" s="63">
        <v>0.13</v>
      </c>
      <c r="U331" s="63">
        <v>0</v>
      </c>
    </row>
    <row r="332" spans="1:21" ht="15" customHeight="1" x14ac:dyDescent="0.25">
      <c r="A332" s="101"/>
      <c r="B332" s="9" t="s">
        <v>144</v>
      </c>
      <c r="C332" s="14" t="s">
        <v>70</v>
      </c>
      <c r="D332" s="15">
        <v>1.9725000000000001</v>
      </c>
      <c r="E332" s="15">
        <v>1.4750000000000001</v>
      </c>
      <c r="F332" s="15">
        <v>12.42</v>
      </c>
      <c r="G332" s="15">
        <v>71.215000000000003</v>
      </c>
      <c r="H332" s="51" t="s">
        <v>73</v>
      </c>
      <c r="I332" s="63">
        <v>4.5</v>
      </c>
      <c r="J332" s="63">
        <v>1</v>
      </c>
      <c r="K332" s="63">
        <v>111.02499999999999</v>
      </c>
      <c r="L332" s="63">
        <v>63.5</v>
      </c>
      <c r="M332" s="63">
        <v>17.625</v>
      </c>
      <c r="N332" s="63">
        <v>61.375</v>
      </c>
      <c r="O332" s="63">
        <v>16.125</v>
      </c>
      <c r="P332" s="63">
        <v>0.63000000000000012</v>
      </c>
      <c r="Q332" s="63">
        <v>11.074999999999999</v>
      </c>
      <c r="R332" s="63">
        <v>2.2499999999999999E-2</v>
      </c>
      <c r="S332" s="63">
        <v>0.08</v>
      </c>
      <c r="T332" s="63">
        <v>1.4999999999999999E-2</v>
      </c>
      <c r="U332" s="63">
        <v>0.65</v>
      </c>
    </row>
    <row r="333" spans="1:21" ht="15" customHeight="1" x14ac:dyDescent="0.25">
      <c r="A333" s="101"/>
      <c r="B333" s="5" t="s">
        <v>145</v>
      </c>
      <c r="C333" s="12">
        <v>185</v>
      </c>
      <c r="D333" s="13">
        <v>0.4</v>
      </c>
      <c r="E333" s="13">
        <v>0.4</v>
      </c>
      <c r="F333" s="13">
        <v>9.8000000000000007</v>
      </c>
      <c r="G333" s="13">
        <v>44.4</v>
      </c>
      <c r="H333" s="51" t="s">
        <v>72</v>
      </c>
      <c r="I333" s="63">
        <v>0</v>
      </c>
      <c r="J333" s="63">
        <v>0</v>
      </c>
      <c r="K333" s="63">
        <v>278</v>
      </c>
      <c r="L333" s="63">
        <v>16</v>
      </c>
      <c r="M333" s="63">
        <v>9</v>
      </c>
      <c r="N333" s="63">
        <v>11</v>
      </c>
      <c r="O333" s="63">
        <v>0</v>
      </c>
      <c r="P333" s="63">
        <v>2.2000000000000002</v>
      </c>
      <c r="Q333" s="63">
        <v>0</v>
      </c>
      <c r="R333" s="63">
        <v>0.03</v>
      </c>
      <c r="S333" s="63">
        <v>0.02</v>
      </c>
      <c r="T333" s="63">
        <v>0</v>
      </c>
      <c r="U333" s="63">
        <v>10</v>
      </c>
    </row>
    <row r="334" spans="1:21" ht="15" customHeight="1" x14ac:dyDescent="0.25">
      <c r="A334" s="114" t="s">
        <v>15</v>
      </c>
      <c r="B334" s="114"/>
      <c r="C334" s="45">
        <f>C328+C329+C330+C331+C332+C333</f>
        <v>705</v>
      </c>
      <c r="D334" s="46">
        <f>SUM(D328:D333)</f>
        <v>17.259499999999996</v>
      </c>
      <c r="E334" s="46">
        <f t="shared" ref="E334:G334" si="68">SUM(E328:E333)</f>
        <v>24.15</v>
      </c>
      <c r="F334" s="46">
        <f t="shared" si="68"/>
        <v>82.295999999999992</v>
      </c>
      <c r="G334" s="46">
        <f t="shared" si="68"/>
        <v>615.44600000000003</v>
      </c>
      <c r="H334" s="51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</row>
    <row r="335" spans="1:21" ht="26.25" customHeight="1" x14ac:dyDescent="0.25">
      <c r="A335" s="101" t="s">
        <v>1</v>
      </c>
      <c r="B335" s="9" t="s">
        <v>259</v>
      </c>
      <c r="C335" s="12">
        <v>80</v>
      </c>
      <c r="D335" s="19">
        <v>2.3359999999999999</v>
      </c>
      <c r="E335" s="19">
        <v>5.88</v>
      </c>
      <c r="F335" s="19">
        <v>5.64</v>
      </c>
      <c r="G335" s="17">
        <v>84.823999999999998</v>
      </c>
      <c r="H335" s="51" t="s">
        <v>258</v>
      </c>
      <c r="I335" s="63">
        <v>10.4</v>
      </c>
      <c r="J335" s="63">
        <v>1.3859999999999999</v>
      </c>
      <c r="K335" s="63">
        <v>208.19079999999997</v>
      </c>
      <c r="L335" s="63">
        <v>80.992000000000004</v>
      </c>
      <c r="M335" s="63">
        <v>17.687999999999999</v>
      </c>
      <c r="N335" s="63">
        <v>61.317999999999991</v>
      </c>
      <c r="O335" s="63">
        <v>19.04</v>
      </c>
      <c r="P335" s="63">
        <v>1.0529999999999999</v>
      </c>
      <c r="Q335" s="63">
        <v>17.423999999999999</v>
      </c>
      <c r="R335" s="63">
        <v>1.6544E-2</v>
      </c>
      <c r="S335" s="63">
        <v>4.6639999999999994E-2</v>
      </c>
      <c r="T335" s="63">
        <v>5.9135999999999994E-2</v>
      </c>
      <c r="U335" s="63">
        <v>7.0831199999999992</v>
      </c>
    </row>
    <row r="336" spans="1:21" ht="27" customHeight="1" x14ac:dyDescent="0.25">
      <c r="A336" s="101"/>
      <c r="B336" s="9" t="s">
        <v>261</v>
      </c>
      <c r="C336" s="18">
        <v>250</v>
      </c>
      <c r="D336" s="15">
        <v>5.6257999999999999</v>
      </c>
      <c r="E336" s="15">
        <v>2.00976</v>
      </c>
      <c r="F336" s="15">
        <v>14.927</v>
      </c>
      <c r="G336" s="15">
        <v>100.34503999999998</v>
      </c>
      <c r="H336" s="51" t="s">
        <v>260</v>
      </c>
      <c r="I336" s="63">
        <v>69.536000000000001</v>
      </c>
      <c r="J336" s="63">
        <v>4.2043600000000003</v>
      </c>
      <c r="K336" s="63">
        <v>660.35419999999999</v>
      </c>
      <c r="L336" s="63">
        <v>29.926400000000001</v>
      </c>
      <c r="M336" s="63">
        <v>39.679099999999998</v>
      </c>
      <c r="N336" s="63">
        <v>124.041</v>
      </c>
      <c r="O336" s="63">
        <v>206.37640000000002</v>
      </c>
      <c r="P336" s="63">
        <v>1.2058200000000001</v>
      </c>
      <c r="Q336" s="63">
        <v>199.55</v>
      </c>
      <c r="R336" s="63">
        <v>0.14759</v>
      </c>
      <c r="S336" s="63">
        <v>0.10228000000000001</v>
      </c>
      <c r="T336" s="63">
        <v>7.8699999999999992E-2</v>
      </c>
      <c r="U336" s="63">
        <v>19.902000000000001</v>
      </c>
    </row>
    <row r="337" spans="1:21" ht="40.5" customHeight="1" x14ac:dyDescent="0.25">
      <c r="A337" s="101"/>
      <c r="B337" s="5" t="s">
        <v>263</v>
      </c>
      <c r="C337" s="20" t="s">
        <v>186</v>
      </c>
      <c r="D337" s="16">
        <v>11.485714285714286</v>
      </c>
      <c r="E337" s="16">
        <v>8.6399999999999988</v>
      </c>
      <c r="F337" s="16">
        <v>8.3828571428571426</v>
      </c>
      <c r="G337" s="16">
        <v>156.31714285714287</v>
      </c>
      <c r="H337" s="51" t="s">
        <v>262</v>
      </c>
      <c r="I337" s="63">
        <v>21.46</v>
      </c>
      <c r="J337" s="63">
        <v>10.132</v>
      </c>
      <c r="K337" s="63">
        <v>381.99571428571431</v>
      </c>
      <c r="L337" s="63">
        <v>82.645714285714277</v>
      </c>
      <c r="M337" s="63">
        <v>39.947142857142858</v>
      </c>
      <c r="N337" s="63">
        <v>222.90285714285716</v>
      </c>
      <c r="O337" s="63">
        <v>67.278571428571425</v>
      </c>
      <c r="P337" s="63">
        <v>2.3794285714285714</v>
      </c>
      <c r="Q337" s="63">
        <v>19.665714285714284</v>
      </c>
      <c r="R337" s="63">
        <v>0.24978571428571428</v>
      </c>
      <c r="S337" s="63">
        <v>0.29499999999999998</v>
      </c>
      <c r="T337" s="63">
        <v>0.13227142857142857</v>
      </c>
      <c r="U337" s="63">
        <v>0.31928571428571428</v>
      </c>
    </row>
    <row r="338" spans="1:21" ht="24" customHeight="1" x14ac:dyDescent="0.25">
      <c r="A338" s="101"/>
      <c r="B338" s="5" t="s">
        <v>176</v>
      </c>
      <c r="C338" s="18">
        <v>40</v>
      </c>
      <c r="D338" s="15">
        <v>1.18</v>
      </c>
      <c r="E338" s="15">
        <v>0.88</v>
      </c>
      <c r="F338" s="15">
        <v>6.8040000000000012</v>
      </c>
      <c r="G338" s="15">
        <v>39.86</v>
      </c>
      <c r="H338" s="51" t="s">
        <v>130</v>
      </c>
      <c r="I338" s="63">
        <v>9.24</v>
      </c>
      <c r="J338" s="63">
        <v>0.66959999999999997</v>
      </c>
      <c r="K338" s="63">
        <v>165.4188</v>
      </c>
      <c r="L338" s="63">
        <v>17.154800000000002</v>
      </c>
      <c r="M338" s="63">
        <v>18.841200000000001</v>
      </c>
      <c r="N338" s="63">
        <v>34.825599999999994</v>
      </c>
      <c r="O338" s="63">
        <v>22.740320000000001</v>
      </c>
      <c r="P338" s="63">
        <v>0.57724000000000009</v>
      </c>
      <c r="Q338" s="63">
        <v>669.4</v>
      </c>
      <c r="R338" s="63">
        <v>4.2880000000000001E-2</v>
      </c>
      <c r="S338" s="63">
        <v>4.1504000000000006E-2</v>
      </c>
      <c r="T338" s="63">
        <v>1.5600000000000001E-2</v>
      </c>
      <c r="U338" s="63">
        <v>6.831999999999999</v>
      </c>
    </row>
    <row r="339" spans="1:21" ht="24.75" customHeight="1" x14ac:dyDescent="0.25">
      <c r="A339" s="101"/>
      <c r="B339" s="9" t="s">
        <v>227</v>
      </c>
      <c r="C339" s="12">
        <v>150</v>
      </c>
      <c r="D339" s="19">
        <v>6.8039999999999994</v>
      </c>
      <c r="E339" s="19">
        <v>4.7160000000000002</v>
      </c>
      <c r="F339" s="19">
        <v>29.736000000000004</v>
      </c>
      <c r="G339" s="16">
        <v>188.64</v>
      </c>
      <c r="H339" s="51" t="s">
        <v>116</v>
      </c>
      <c r="I339" s="63">
        <v>9.86</v>
      </c>
      <c r="J339" s="63">
        <v>4.1298000000000004</v>
      </c>
      <c r="K339" s="63">
        <v>273.15375</v>
      </c>
      <c r="L339" s="63">
        <v>17.100000000000001</v>
      </c>
      <c r="M339" s="63">
        <v>142.91249999999999</v>
      </c>
      <c r="N339" s="63">
        <v>214.85325</v>
      </c>
      <c r="O339" s="63">
        <v>16.59</v>
      </c>
      <c r="P339" s="63">
        <v>4.8066750000000003</v>
      </c>
      <c r="Q339" s="63">
        <v>28.428000000000001</v>
      </c>
      <c r="R339" s="63">
        <v>0.30762</v>
      </c>
      <c r="S339" s="63">
        <v>0.15</v>
      </c>
      <c r="T339" s="63">
        <v>7.8E-2</v>
      </c>
      <c r="U339" s="63">
        <v>0</v>
      </c>
    </row>
    <row r="340" spans="1:21" ht="24.75" customHeight="1" x14ac:dyDescent="0.25">
      <c r="A340" s="101"/>
      <c r="B340" s="5" t="s">
        <v>148</v>
      </c>
      <c r="C340" s="20" t="s">
        <v>70</v>
      </c>
      <c r="D340" s="16">
        <v>0.38</v>
      </c>
      <c r="E340" s="16">
        <v>0</v>
      </c>
      <c r="F340" s="16">
        <v>19.821999999999999</v>
      </c>
      <c r="G340" s="16">
        <v>80.787000000000006</v>
      </c>
      <c r="H340" s="51" t="s">
        <v>78</v>
      </c>
      <c r="I340" s="63">
        <v>0</v>
      </c>
      <c r="J340" s="63">
        <v>0</v>
      </c>
      <c r="K340" s="63">
        <v>33.099999999999994</v>
      </c>
      <c r="L340" s="63">
        <v>3.9</v>
      </c>
      <c r="M340" s="63">
        <v>2.8</v>
      </c>
      <c r="N340" s="63">
        <v>0</v>
      </c>
      <c r="O340" s="63">
        <v>0</v>
      </c>
      <c r="P340" s="63">
        <v>0.19</v>
      </c>
      <c r="Q340" s="63">
        <v>11.6</v>
      </c>
      <c r="R340" s="63">
        <v>0</v>
      </c>
      <c r="S340" s="63">
        <v>0</v>
      </c>
      <c r="T340" s="63">
        <v>0</v>
      </c>
      <c r="U340" s="63">
        <v>11.2</v>
      </c>
    </row>
    <row r="341" spans="1:21" ht="15" customHeight="1" x14ac:dyDescent="0.25">
      <c r="A341" s="101"/>
      <c r="B341" s="9" t="s">
        <v>4</v>
      </c>
      <c r="C341" s="12">
        <v>40</v>
      </c>
      <c r="D341" s="13">
        <f>8*C341/100</f>
        <v>3.2</v>
      </c>
      <c r="E341" s="13">
        <f>1.5*C341/100</f>
        <v>0.6</v>
      </c>
      <c r="F341" s="13">
        <f>40.1*C341/100</f>
        <v>16.04</v>
      </c>
      <c r="G341" s="13">
        <f>206*C341/100</f>
        <v>82.4</v>
      </c>
      <c r="H341" s="51" t="s">
        <v>87</v>
      </c>
      <c r="I341" s="63">
        <v>0</v>
      </c>
      <c r="J341" s="63">
        <v>12.36</v>
      </c>
      <c r="K341" s="63">
        <v>98</v>
      </c>
      <c r="L341" s="63">
        <v>14</v>
      </c>
      <c r="M341" s="63">
        <v>18.8</v>
      </c>
      <c r="N341" s="63">
        <v>63.2</v>
      </c>
      <c r="O341" s="63">
        <v>0</v>
      </c>
      <c r="P341" s="63">
        <v>1.56</v>
      </c>
      <c r="Q341" s="63">
        <v>0</v>
      </c>
      <c r="R341" s="63">
        <v>7.1999999999999995E-2</v>
      </c>
      <c r="S341" s="63">
        <v>3.2000000000000001E-2</v>
      </c>
      <c r="T341" s="63">
        <v>0</v>
      </c>
      <c r="U341" s="63">
        <v>0</v>
      </c>
    </row>
    <row r="342" spans="1:21" ht="15" customHeight="1" x14ac:dyDescent="0.25">
      <c r="A342" s="101"/>
      <c r="B342" s="9" t="s">
        <v>5</v>
      </c>
      <c r="C342" s="12">
        <v>50</v>
      </c>
      <c r="D342" s="13">
        <f>7.6*C342/100</f>
        <v>3.8</v>
      </c>
      <c r="E342" s="13">
        <f>0.8*C342/100</f>
        <v>0.4</v>
      </c>
      <c r="F342" s="13">
        <f>49.2*C342/100</f>
        <v>24.6</v>
      </c>
      <c r="G342" s="15">
        <f>234*C342/100</f>
        <v>117</v>
      </c>
      <c r="H342" s="51" t="s">
        <v>88</v>
      </c>
      <c r="I342" s="63">
        <v>1.6</v>
      </c>
      <c r="J342" s="63">
        <v>3</v>
      </c>
      <c r="K342" s="63">
        <v>46.5</v>
      </c>
      <c r="L342" s="63">
        <v>10</v>
      </c>
      <c r="M342" s="63">
        <v>7</v>
      </c>
      <c r="N342" s="63">
        <v>32.5</v>
      </c>
      <c r="O342" s="63">
        <v>7.25</v>
      </c>
      <c r="P342" s="63">
        <v>0.55000000000000004</v>
      </c>
      <c r="Q342" s="63">
        <v>0</v>
      </c>
      <c r="R342" s="63">
        <v>5.5E-2</v>
      </c>
      <c r="S342" s="63">
        <v>1.4999999999999999E-2</v>
      </c>
      <c r="T342" s="63">
        <v>0</v>
      </c>
      <c r="U342" s="63">
        <v>0</v>
      </c>
    </row>
    <row r="343" spans="1:21" ht="15" customHeight="1" x14ac:dyDescent="0.25">
      <c r="A343" s="114" t="s">
        <v>16</v>
      </c>
      <c r="B343" s="114"/>
      <c r="C343" s="45">
        <f>C335+C336+C337+C338+C339+C340+C341+C342</f>
        <v>910</v>
      </c>
      <c r="D343" s="47">
        <f>SUM(D335:D342)</f>
        <v>34.811514285714281</v>
      </c>
      <c r="E343" s="47">
        <f t="shared" ref="E343:G343" si="69">SUM(E335:E342)</f>
        <v>23.12576</v>
      </c>
      <c r="F343" s="47">
        <f t="shared" si="69"/>
        <v>125.95185714285714</v>
      </c>
      <c r="G343" s="47">
        <f t="shared" si="69"/>
        <v>850.17318285714293</v>
      </c>
      <c r="H343" s="51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</row>
    <row r="344" spans="1:21" ht="26.25" customHeight="1" x14ac:dyDescent="0.25">
      <c r="A344" s="101" t="s">
        <v>2</v>
      </c>
      <c r="B344" s="9" t="s">
        <v>171</v>
      </c>
      <c r="C344" s="18">
        <v>150</v>
      </c>
      <c r="D344" s="15">
        <v>11.38</v>
      </c>
      <c r="E344" s="15">
        <v>5.83</v>
      </c>
      <c r="F344" s="15">
        <v>25.69</v>
      </c>
      <c r="G344" s="15">
        <v>200.2</v>
      </c>
      <c r="H344" s="51" t="s">
        <v>170</v>
      </c>
      <c r="I344" s="63">
        <v>23.3</v>
      </c>
      <c r="J344" s="63">
        <v>43.0884</v>
      </c>
      <c r="K344" s="63">
        <v>174.82650000000001</v>
      </c>
      <c r="L344" s="63">
        <v>235.79400000000001</v>
      </c>
      <c r="M344" s="63">
        <v>33.527999999999999</v>
      </c>
      <c r="N344" s="63">
        <v>320.11349999999999</v>
      </c>
      <c r="O344" s="63">
        <v>49.108919999999998</v>
      </c>
      <c r="P344" s="63">
        <v>0.81224999999999992</v>
      </c>
      <c r="Q344" s="63">
        <v>67.706999999999994</v>
      </c>
      <c r="R344" s="63">
        <v>6.8430000000000005E-2</v>
      </c>
      <c r="S344" s="63">
        <v>0.38969999999999999</v>
      </c>
      <c r="T344" s="63">
        <v>0.17757000000000001</v>
      </c>
      <c r="U344" s="63">
        <v>0.70889999999999997</v>
      </c>
    </row>
    <row r="345" spans="1:21" ht="15" customHeight="1" x14ac:dyDescent="0.25">
      <c r="A345" s="101"/>
      <c r="B345" s="6" t="s">
        <v>169</v>
      </c>
      <c r="C345" s="12">
        <v>25</v>
      </c>
      <c r="D345" s="13">
        <v>0.1</v>
      </c>
      <c r="E345" s="13">
        <v>0</v>
      </c>
      <c r="F345" s="13">
        <v>16.25</v>
      </c>
      <c r="G345" s="15">
        <v>65.5</v>
      </c>
      <c r="H345" s="51" t="s">
        <v>168</v>
      </c>
      <c r="I345" s="63">
        <v>0</v>
      </c>
      <c r="J345" s="63">
        <v>0</v>
      </c>
      <c r="K345" s="63">
        <v>32.25</v>
      </c>
      <c r="L345" s="63">
        <v>3.5</v>
      </c>
      <c r="M345" s="63">
        <v>1.75</v>
      </c>
      <c r="N345" s="63">
        <v>2.25</v>
      </c>
      <c r="O345" s="63">
        <v>0</v>
      </c>
      <c r="P345" s="63">
        <v>0.32500000000000001</v>
      </c>
      <c r="Q345" s="63">
        <v>0</v>
      </c>
      <c r="R345" s="63">
        <v>2.5000000000000001E-3</v>
      </c>
      <c r="S345" s="63">
        <v>5.0000000000000001E-3</v>
      </c>
      <c r="T345" s="63">
        <v>0</v>
      </c>
      <c r="U345" s="63">
        <v>0.125</v>
      </c>
    </row>
    <row r="346" spans="1:21" ht="15" customHeight="1" x14ac:dyDescent="0.25">
      <c r="A346" s="101"/>
      <c r="B346" s="8" t="s">
        <v>167</v>
      </c>
      <c r="C346" s="18">
        <v>180</v>
      </c>
      <c r="D346" s="15">
        <v>4.8600000000000003</v>
      </c>
      <c r="E346" s="15">
        <v>3.9600000000000004</v>
      </c>
      <c r="F346" s="15">
        <v>7.9200000000000008</v>
      </c>
      <c r="G346" s="15">
        <v>86.76</v>
      </c>
      <c r="H346" s="51" t="s">
        <v>118</v>
      </c>
      <c r="I346" s="63">
        <v>16.2</v>
      </c>
      <c r="J346" s="63">
        <v>3.6</v>
      </c>
      <c r="K346" s="63">
        <v>262.8</v>
      </c>
      <c r="L346" s="63">
        <v>216</v>
      </c>
      <c r="M346" s="63">
        <v>25.2</v>
      </c>
      <c r="N346" s="63">
        <v>162</v>
      </c>
      <c r="O346" s="63">
        <v>36</v>
      </c>
      <c r="P346" s="63">
        <v>0.18</v>
      </c>
      <c r="Q346" s="63">
        <v>39.6</v>
      </c>
      <c r="R346" s="63">
        <v>7.2000000000000008E-2</v>
      </c>
      <c r="S346" s="63">
        <v>0.27</v>
      </c>
      <c r="T346" s="63">
        <v>5.3999999999999992E-2</v>
      </c>
      <c r="U346" s="63">
        <v>2.34</v>
      </c>
    </row>
    <row r="347" spans="1:21" ht="15" customHeight="1" x14ac:dyDescent="0.25">
      <c r="A347" s="112" t="s">
        <v>17</v>
      </c>
      <c r="B347" s="113"/>
      <c r="C347" s="39">
        <f>C344+C345+C346</f>
        <v>355</v>
      </c>
      <c r="D347" s="38">
        <f>SUM(D344:D346)</f>
        <v>16.34</v>
      </c>
      <c r="E347" s="38">
        <f t="shared" ref="E347:G347" si="70">SUM(E344:E346)</f>
        <v>9.7900000000000009</v>
      </c>
      <c r="F347" s="38">
        <f t="shared" si="70"/>
        <v>49.86</v>
      </c>
      <c r="G347" s="38">
        <f t="shared" si="70"/>
        <v>352.46</v>
      </c>
      <c r="H347" s="51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</row>
    <row r="348" spans="1:21" ht="24" customHeight="1" x14ac:dyDescent="0.25">
      <c r="A348" s="101" t="s">
        <v>3</v>
      </c>
      <c r="B348" s="5" t="s">
        <v>173</v>
      </c>
      <c r="C348" s="18">
        <v>80</v>
      </c>
      <c r="D348" s="15">
        <v>0.75199999999999989</v>
      </c>
      <c r="E348" s="15">
        <v>4.92</v>
      </c>
      <c r="F348" s="15">
        <v>2.7760000000000002</v>
      </c>
      <c r="G348" s="15">
        <v>59.384000000000007</v>
      </c>
      <c r="H348" s="51" t="s">
        <v>172</v>
      </c>
      <c r="I348" s="63">
        <v>5.33</v>
      </c>
      <c r="J348" s="63">
        <v>0.28559999999999997</v>
      </c>
      <c r="K348" s="63">
        <v>183.05799999999999</v>
      </c>
      <c r="L348" s="63">
        <v>13.847999999999999</v>
      </c>
      <c r="M348" s="63">
        <v>12.988</v>
      </c>
      <c r="N348" s="63">
        <v>24.197999999999997</v>
      </c>
      <c r="O348" s="63">
        <v>12.46</v>
      </c>
      <c r="P348" s="63">
        <v>0.56820000000000004</v>
      </c>
      <c r="Q348" s="63">
        <v>0</v>
      </c>
      <c r="R348" s="63">
        <v>3.6240000000000001E-2</v>
      </c>
      <c r="S348" s="63">
        <v>2.2880000000000001E-2</v>
      </c>
      <c r="T348" s="63">
        <v>0</v>
      </c>
      <c r="U348" s="63">
        <v>12.52</v>
      </c>
    </row>
    <row r="349" spans="1:21" ht="25.5" customHeight="1" x14ac:dyDescent="0.25">
      <c r="A349" s="101"/>
      <c r="B349" s="9" t="s">
        <v>265</v>
      </c>
      <c r="C349" s="12">
        <v>100</v>
      </c>
      <c r="D349" s="19">
        <v>9.9499999999999993</v>
      </c>
      <c r="E349" s="19">
        <v>6.88</v>
      </c>
      <c r="F349" s="19">
        <v>13.27</v>
      </c>
      <c r="G349" s="17">
        <v>154.80000000000001</v>
      </c>
      <c r="H349" s="51" t="s">
        <v>264</v>
      </c>
      <c r="I349" s="63">
        <v>25.7</v>
      </c>
      <c r="J349" s="63">
        <v>41.429000000000002</v>
      </c>
      <c r="K349" s="63">
        <v>304.637</v>
      </c>
      <c r="L349" s="63">
        <v>24.218000000000004</v>
      </c>
      <c r="M349" s="63">
        <v>20.2575</v>
      </c>
      <c r="N349" s="63">
        <v>336.36800000000005</v>
      </c>
      <c r="O349" s="63">
        <v>45.009087999999998</v>
      </c>
      <c r="P349" s="63">
        <v>7.2452999999999994</v>
      </c>
      <c r="Q349" s="63">
        <v>8720.9050000000007</v>
      </c>
      <c r="R349" s="63">
        <v>0.31808999999999998</v>
      </c>
      <c r="S349" s="63">
        <v>2.2921800000000001</v>
      </c>
      <c r="T349" s="63">
        <v>11.27</v>
      </c>
      <c r="U349" s="63">
        <v>34.369999999999997</v>
      </c>
    </row>
    <row r="350" spans="1:21" ht="15" customHeight="1" x14ac:dyDescent="0.25">
      <c r="A350" s="101"/>
      <c r="B350" s="5" t="s">
        <v>177</v>
      </c>
      <c r="C350" s="18">
        <v>180</v>
      </c>
      <c r="D350" s="15">
        <v>2.6584999999999996</v>
      </c>
      <c r="E350" s="15">
        <v>4.9659999999999993</v>
      </c>
      <c r="F350" s="15">
        <v>17.420000000000002</v>
      </c>
      <c r="G350" s="15">
        <v>125.04699999999998</v>
      </c>
      <c r="H350" s="51" t="s">
        <v>100</v>
      </c>
      <c r="I350" s="63">
        <v>28.13</v>
      </c>
      <c r="J350" s="63">
        <v>1.0424519999999999</v>
      </c>
      <c r="K350" s="63">
        <v>916.35300000000007</v>
      </c>
      <c r="L350" s="63">
        <v>53.262</v>
      </c>
      <c r="M350" s="63">
        <v>39.419999999999995</v>
      </c>
      <c r="N350" s="63">
        <v>116.93700000000001</v>
      </c>
      <c r="O350" s="63">
        <v>51.821999999999996</v>
      </c>
      <c r="P350" s="63">
        <v>1.4561999999999999</v>
      </c>
      <c r="Q350" s="63">
        <v>51.056999999999995</v>
      </c>
      <c r="R350" s="63">
        <v>0.19638000000000003</v>
      </c>
      <c r="S350" s="63">
        <v>0.15903</v>
      </c>
      <c r="T350" s="63">
        <v>0.12510000000000002</v>
      </c>
      <c r="U350" s="63">
        <v>31.131000000000004</v>
      </c>
    </row>
    <row r="351" spans="1:21" ht="15" customHeight="1" x14ac:dyDescent="0.25">
      <c r="A351" s="101"/>
      <c r="B351" s="5" t="s">
        <v>6</v>
      </c>
      <c r="C351" s="12">
        <v>200</v>
      </c>
      <c r="D351" s="13">
        <v>1</v>
      </c>
      <c r="E351" s="13">
        <v>0.2</v>
      </c>
      <c r="F351" s="13">
        <v>20.2</v>
      </c>
      <c r="G351" s="13">
        <v>86.6</v>
      </c>
      <c r="H351" s="51" t="s">
        <v>84</v>
      </c>
      <c r="I351" s="63">
        <v>2</v>
      </c>
      <c r="J351" s="63">
        <v>0</v>
      </c>
      <c r="K351" s="63">
        <v>240</v>
      </c>
      <c r="L351" s="63">
        <v>14</v>
      </c>
      <c r="M351" s="63">
        <v>8</v>
      </c>
      <c r="N351" s="63">
        <v>14</v>
      </c>
      <c r="O351" s="63">
        <v>0</v>
      </c>
      <c r="P351" s="63">
        <v>2.8</v>
      </c>
      <c r="Q351" s="63">
        <v>0</v>
      </c>
      <c r="R351" s="63">
        <v>0.02</v>
      </c>
      <c r="S351" s="63">
        <v>0.02</v>
      </c>
      <c r="T351" s="63">
        <v>0</v>
      </c>
      <c r="U351" s="63">
        <v>4</v>
      </c>
    </row>
    <row r="352" spans="1:21" ht="15" customHeight="1" x14ac:dyDescent="0.25">
      <c r="A352" s="101"/>
      <c r="B352" s="9" t="s">
        <v>4</v>
      </c>
      <c r="C352" s="12">
        <v>30</v>
      </c>
      <c r="D352" s="13">
        <f>8*C352/100</f>
        <v>2.4</v>
      </c>
      <c r="E352" s="13">
        <f>1.5*C352/100</f>
        <v>0.45</v>
      </c>
      <c r="F352" s="13">
        <f>40.1*C352/100</f>
        <v>12.03</v>
      </c>
      <c r="G352" s="13">
        <f>206*C352/100</f>
        <v>61.8</v>
      </c>
      <c r="H352" s="51" t="s">
        <v>87</v>
      </c>
      <c r="I352" s="63">
        <v>0</v>
      </c>
      <c r="J352" s="63">
        <v>9.27</v>
      </c>
      <c r="K352" s="63">
        <v>73.5</v>
      </c>
      <c r="L352" s="63">
        <v>10.5</v>
      </c>
      <c r="M352" s="63">
        <v>14.1</v>
      </c>
      <c r="N352" s="63">
        <v>47.4</v>
      </c>
      <c r="O352" s="63">
        <v>0</v>
      </c>
      <c r="P352" s="63">
        <v>1.17</v>
      </c>
      <c r="Q352" s="63">
        <v>0</v>
      </c>
      <c r="R352" s="63">
        <v>5.3999999999999992E-2</v>
      </c>
      <c r="S352" s="63">
        <v>2.4E-2</v>
      </c>
      <c r="T352" s="63">
        <v>0</v>
      </c>
      <c r="U352" s="63">
        <v>0</v>
      </c>
    </row>
    <row r="353" spans="1:21" ht="15" customHeight="1" x14ac:dyDescent="0.25">
      <c r="A353" s="102" t="s">
        <v>18</v>
      </c>
      <c r="B353" s="102"/>
      <c r="C353" s="40">
        <f>C348+C349+C350+C351+C352</f>
        <v>590</v>
      </c>
      <c r="D353" s="41">
        <f>SUM(D348:D352)</f>
        <v>16.7605</v>
      </c>
      <c r="E353" s="41">
        <f t="shared" ref="E353:G353" si="71">SUM(E348:E352)</f>
        <v>17.415999999999997</v>
      </c>
      <c r="F353" s="41">
        <f t="shared" si="71"/>
        <v>65.695999999999998</v>
      </c>
      <c r="G353" s="41">
        <f t="shared" si="71"/>
        <v>487.63100000000003</v>
      </c>
      <c r="H353" s="51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</row>
    <row r="354" spans="1:21" ht="25.5" customHeight="1" x14ac:dyDescent="0.25">
      <c r="A354" s="101" t="s">
        <v>19</v>
      </c>
      <c r="B354" s="8" t="s">
        <v>156</v>
      </c>
      <c r="C354" s="18">
        <v>180</v>
      </c>
      <c r="D354" s="15">
        <v>5.22</v>
      </c>
      <c r="E354" s="15">
        <v>4.5</v>
      </c>
      <c r="F354" s="15">
        <v>7.2</v>
      </c>
      <c r="G354" s="15">
        <v>90.18</v>
      </c>
      <c r="H354" s="51" t="s">
        <v>86</v>
      </c>
      <c r="I354" s="63">
        <v>16.2</v>
      </c>
      <c r="J354" s="63">
        <v>3.6</v>
      </c>
      <c r="K354" s="63">
        <v>262.8</v>
      </c>
      <c r="L354" s="63">
        <v>216</v>
      </c>
      <c r="M354" s="63">
        <v>25.2</v>
      </c>
      <c r="N354" s="63">
        <v>162</v>
      </c>
      <c r="O354" s="63">
        <v>36</v>
      </c>
      <c r="P354" s="63">
        <v>0.18</v>
      </c>
      <c r="Q354" s="63">
        <v>39.6</v>
      </c>
      <c r="R354" s="63">
        <v>7.2000000000000008E-2</v>
      </c>
      <c r="S354" s="63">
        <v>0.30599999999999999</v>
      </c>
      <c r="T354" s="63">
        <v>0</v>
      </c>
      <c r="U354" s="63">
        <v>1.2599999999999998</v>
      </c>
    </row>
    <row r="355" spans="1:21" ht="15" customHeight="1" x14ac:dyDescent="0.25">
      <c r="A355" s="101"/>
      <c r="B355" s="6" t="s">
        <v>7</v>
      </c>
      <c r="C355" s="12">
        <v>20</v>
      </c>
      <c r="D355" s="13">
        <v>0.9</v>
      </c>
      <c r="E355" s="13">
        <v>0.34799999999999998</v>
      </c>
      <c r="F355" s="13">
        <v>6.1679999999999993</v>
      </c>
      <c r="G355" s="15">
        <v>31.32</v>
      </c>
      <c r="H355" s="51" t="s">
        <v>89</v>
      </c>
      <c r="I355" s="63">
        <v>0</v>
      </c>
      <c r="J355" s="63">
        <v>0</v>
      </c>
      <c r="K355" s="63">
        <v>18.399999999999999</v>
      </c>
      <c r="L355" s="63">
        <v>3.8</v>
      </c>
      <c r="M355" s="63">
        <v>2.6</v>
      </c>
      <c r="N355" s="63">
        <v>13</v>
      </c>
      <c r="O355" s="63">
        <v>0</v>
      </c>
      <c r="P355" s="63">
        <v>0.24</v>
      </c>
      <c r="Q355" s="63">
        <v>0</v>
      </c>
      <c r="R355" s="63">
        <v>2.2000000000000002E-2</v>
      </c>
      <c r="S355" s="63">
        <v>6.0000000000000001E-3</v>
      </c>
      <c r="T355" s="63">
        <v>0</v>
      </c>
      <c r="U355" s="63">
        <v>0</v>
      </c>
    </row>
    <row r="356" spans="1:21" ht="15" customHeight="1" x14ac:dyDescent="0.25">
      <c r="A356" s="102" t="s">
        <v>22</v>
      </c>
      <c r="B356" s="102"/>
      <c r="C356" s="40">
        <f>C354+C355</f>
        <v>200</v>
      </c>
      <c r="D356" s="41">
        <f>SUM(D354:D355)</f>
        <v>6.12</v>
      </c>
      <c r="E356" s="41">
        <f t="shared" ref="E356:G356" si="72">SUM(E354:E355)</f>
        <v>4.8479999999999999</v>
      </c>
      <c r="F356" s="41">
        <f t="shared" si="72"/>
        <v>13.367999999999999</v>
      </c>
      <c r="G356" s="41">
        <f t="shared" si="72"/>
        <v>121.5</v>
      </c>
      <c r="H356" s="51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</row>
    <row r="357" spans="1:21" ht="15" customHeight="1" x14ac:dyDescent="0.25">
      <c r="A357" s="103" t="s">
        <v>41</v>
      </c>
      <c r="B357" s="103"/>
      <c r="C357" s="21"/>
      <c r="D357" s="22">
        <f>D334+D343+D347+D353+D356</f>
        <v>91.291514285714271</v>
      </c>
      <c r="E357" s="22">
        <f t="shared" ref="E357:G357" si="73">E334+E343+E347+E353+E356</f>
        <v>79.329759999999993</v>
      </c>
      <c r="F357" s="22">
        <f t="shared" si="73"/>
        <v>337.17185714285716</v>
      </c>
      <c r="G357" s="22">
        <f t="shared" si="73"/>
        <v>2427.2101828571431</v>
      </c>
      <c r="H357" s="55"/>
      <c r="I357" s="66">
        <f>SUM(I328:I356)</f>
        <v>268.451975</v>
      </c>
      <c r="J357" s="66">
        <f t="shared" ref="J357:U357" si="74">SUM(J328:J356)</f>
        <v>156.04911200000001</v>
      </c>
      <c r="K357" s="66">
        <f t="shared" si="74"/>
        <v>5028.684464285715</v>
      </c>
      <c r="L357" s="66">
        <f t="shared" si="74"/>
        <v>1287.9948142857143</v>
      </c>
      <c r="M357" s="66">
        <f t="shared" si="74"/>
        <v>540.78454285714304</v>
      </c>
      <c r="N357" s="66">
        <f t="shared" si="74"/>
        <v>2285.8007071428574</v>
      </c>
      <c r="O357" s="66">
        <f t="shared" si="74"/>
        <v>637.79129942857139</v>
      </c>
      <c r="P357" s="66">
        <f t="shared" si="74"/>
        <v>32.553083571428573</v>
      </c>
      <c r="Q357" s="72">
        <f t="shared" si="74"/>
        <v>10091.643214285716</v>
      </c>
      <c r="R357" s="66">
        <f t="shared" si="74"/>
        <v>2.0066097142857142</v>
      </c>
      <c r="S357" s="66">
        <f t="shared" si="74"/>
        <v>4.6534440000000004</v>
      </c>
      <c r="T357" s="66">
        <f t="shared" si="74"/>
        <v>13.174447428571428</v>
      </c>
      <c r="U357" s="66">
        <f t="shared" si="74"/>
        <v>143.70100571428571</v>
      </c>
    </row>
    <row r="358" spans="1:21" ht="15" customHeight="1" x14ac:dyDescent="0.25">
      <c r="A358" s="108" t="s">
        <v>54</v>
      </c>
      <c r="B358" s="109"/>
      <c r="C358" s="109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10"/>
    </row>
    <row r="359" spans="1:21" ht="24.75" customHeight="1" x14ac:dyDescent="0.25">
      <c r="A359" s="101" t="s">
        <v>0</v>
      </c>
      <c r="B359" s="9" t="s">
        <v>157</v>
      </c>
      <c r="C359" s="18">
        <v>200</v>
      </c>
      <c r="D359" s="15">
        <v>4.6920000000000011</v>
      </c>
      <c r="E359" s="15">
        <v>8.8120000000000012</v>
      </c>
      <c r="F359" s="15">
        <v>27.591999999999999</v>
      </c>
      <c r="G359" s="15">
        <v>208.42700000000002</v>
      </c>
      <c r="H359" s="51" t="s">
        <v>110</v>
      </c>
      <c r="I359" s="63">
        <v>16.90164</v>
      </c>
      <c r="J359" s="63">
        <v>6.4942599999999997</v>
      </c>
      <c r="K359" s="63">
        <v>176.65619999999998</v>
      </c>
      <c r="L359" s="63">
        <v>124.81320000000001</v>
      </c>
      <c r="M359" s="63">
        <v>28.595600000000001</v>
      </c>
      <c r="N359" s="63">
        <v>136.095</v>
      </c>
      <c r="O359" s="63">
        <v>34.670000000000009</v>
      </c>
      <c r="P359" s="63">
        <v>0.43381999999999998</v>
      </c>
      <c r="Q359" s="63">
        <v>66.736000000000004</v>
      </c>
      <c r="R359" s="63">
        <v>6.3927999999999999E-2</v>
      </c>
      <c r="S359" s="63">
        <v>0.171904</v>
      </c>
      <c r="T359" s="63">
        <v>0.15964</v>
      </c>
      <c r="U359" s="63">
        <v>1.2844</v>
      </c>
    </row>
    <row r="360" spans="1:21" ht="15" customHeight="1" x14ac:dyDescent="0.25">
      <c r="A360" s="101"/>
      <c r="B360" s="6" t="s">
        <v>7</v>
      </c>
      <c r="C360" s="12">
        <v>40</v>
      </c>
      <c r="D360" s="13">
        <f>7.5*C360/100</f>
        <v>3</v>
      </c>
      <c r="E360" s="13">
        <f>2.9*C360/100</f>
        <v>1.1599999999999999</v>
      </c>
      <c r="F360" s="13">
        <f>51.4*C360/100</f>
        <v>20.56</v>
      </c>
      <c r="G360" s="15">
        <f>261*C360/100</f>
        <v>104.4</v>
      </c>
      <c r="H360" s="51" t="s">
        <v>89</v>
      </c>
      <c r="I360" s="63">
        <v>0</v>
      </c>
      <c r="J360" s="63">
        <v>0</v>
      </c>
      <c r="K360" s="63">
        <v>36.799999999999997</v>
      </c>
      <c r="L360" s="63">
        <v>7.6</v>
      </c>
      <c r="M360" s="63">
        <v>5.2</v>
      </c>
      <c r="N360" s="63">
        <v>26</v>
      </c>
      <c r="O360" s="63">
        <v>0</v>
      </c>
      <c r="P360" s="63">
        <v>0.48</v>
      </c>
      <c r="Q360" s="63">
        <v>0</v>
      </c>
      <c r="R360" s="63">
        <v>4.4000000000000004E-2</v>
      </c>
      <c r="S360" s="63">
        <v>1.2E-2</v>
      </c>
      <c r="T360" s="63">
        <v>0</v>
      </c>
      <c r="U360" s="63">
        <v>0</v>
      </c>
    </row>
    <row r="361" spans="1:21" ht="26.25" customHeight="1" x14ac:dyDescent="0.25">
      <c r="A361" s="101"/>
      <c r="B361" s="9" t="s">
        <v>142</v>
      </c>
      <c r="C361" s="14" t="s">
        <v>289</v>
      </c>
      <c r="D361" s="15">
        <f>0.08*C361/10</f>
        <v>0.12</v>
      </c>
      <c r="E361" s="15">
        <f>7.25*C361/10</f>
        <v>10.875</v>
      </c>
      <c r="F361" s="15">
        <f>0.13*C361/10</f>
        <v>0.19500000000000001</v>
      </c>
      <c r="G361" s="15">
        <f>66.1*C361/10</f>
        <v>99.149999999999991</v>
      </c>
      <c r="H361" s="51" t="s">
        <v>143</v>
      </c>
      <c r="I361" s="63">
        <v>0</v>
      </c>
      <c r="J361" s="63">
        <v>0.15</v>
      </c>
      <c r="K361" s="63">
        <v>4.5</v>
      </c>
      <c r="L361" s="63">
        <v>3.6</v>
      </c>
      <c r="M361" s="63">
        <v>7.4999999999999997E-2</v>
      </c>
      <c r="N361" s="63">
        <v>4.5</v>
      </c>
      <c r="O361" s="63">
        <v>0.42</v>
      </c>
      <c r="P361" s="63">
        <v>0.03</v>
      </c>
      <c r="Q361" s="63">
        <v>67.5</v>
      </c>
      <c r="R361" s="63">
        <v>1.5E-3</v>
      </c>
      <c r="S361" s="63">
        <v>1.7999999999999999E-2</v>
      </c>
      <c r="T361" s="63">
        <v>0.19500000000000001</v>
      </c>
      <c r="U361" s="63">
        <v>0</v>
      </c>
    </row>
    <row r="362" spans="1:21" ht="26.25" customHeight="1" x14ac:dyDescent="0.25">
      <c r="A362" s="101"/>
      <c r="B362" s="9" t="s">
        <v>181</v>
      </c>
      <c r="C362" s="12">
        <v>30</v>
      </c>
      <c r="D362" s="13">
        <v>6.96</v>
      </c>
      <c r="E362" s="13">
        <v>8.85</v>
      </c>
      <c r="F362" s="13">
        <v>0</v>
      </c>
      <c r="G362" s="15">
        <v>109.2</v>
      </c>
      <c r="H362" s="51" t="s">
        <v>180</v>
      </c>
      <c r="I362" s="63">
        <v>0</v>
      </c>
      <c r="J362" s="63">
        <v>4.3499999999999996</v>
      </c>
      <c r="K362" s="63">
        <v>26.4</v>
      </c>
      <c r="L362" s="63">
        <v>264</v>
      </c>
      <c r="M362" s="63">
        <v>10.5</v>
      </c>
      <c r="N362" s="63">
        <v>150</v>
      </c>
      <c r="O362" s="63">
        <v>0</v>
      </c>
      <c r="P362" s="63">
        <v>0.3</v>
      </c>
      <c r="Q362" s="63">
        <v>86.4</v>
      </c>
      <c r="R362" s="63">
        <v>1.2E-2</v>
      </c>
      <c r="S362" s="63">
        <v>0.09</v>
      </c>
      <c r="T362" s="63">
        <v>0.28799999999999998</v>
      </c>
      <c r="U362" s="63">
        <v>0.21</v>
      </c>
    </row>
    <row r="363" spans="1:21" ht="24" customHeight="1" x14ac:dyDescent="0.25">
      <c r="A363" s="101"/>
      <c r="B363" s="9" t="s">
        <v>178</v>
      </c>
      <c r="C363" s="14" t="s">
        <v>70</v>
      </c>
      <c r="D363" s="15">
        <v>1.782</v>
      </c>
      <c r="E363" s="15">
        <v>1.532</v>
      </c>
      <c r="F363" s="15">
        <v>12.288</v>
      </c>
      <c r="G363" s="15">
        <v>70.016999999999996</v>
      </c>
      <c r="H363" s="51" t="s">
        <v>90</v>
      </c>
      <c r="I363" s="63">
        <v>4.5</v>
      </c>
      <c r="J363" s="63">
        <v>1</v>
      </c>
      <c r="K363" s="63">
        <v>121.3</v>
      </c>
      <c r="L363" s="63">
        <v>64.709999999999994</v>
      </c>
      <c r="M363" s="63">
        <v>13</v>
      </c>
      <c r="N363" s="63">
        <v>50.94</v>
      </c>
      <c r="O363" s="63">
        <v>10</v>
      </c>
      <c r="P363" s="63">
        <v>0.23899999999999996</v>
      </c>
      <c r="Q363" s="63">
        <v>11</v>
      </c>
      <c r="R363" s="63">
        <v>2.2100000000000002E-2</v>
      </c>
      <c r="S363" s="63">
        <v>8.1000000000000003E-2</v>
      </c>
      <c r="T363" s="63">
        <v>1.4999999999999999E-2</v>
      </c>
      <c r="U363" s="63">
        <v>0.65</v>
      </c>
    </row>
    <row r="364" spans="1:21" ht="15" customHeight="1" x14ac:dyDescent="0.25">
      <c r="A364" s="101"/>
      <c r="B364" s="5" t="s">
        <v>145</v>
      </c>
      <c r="C364" s="12">
        <v>185</v>
      </c>
      <c r="D364" s="13">
        <v>0.4</v>
      </c>
      <c r="E364" s="13">
        <v>0.4</v>
      </c>
      <c r="F364" s="13">
        <v>9.8000000000000007</v>
      </c>
      <c r="G364" s="13">
        <v>44.4</v>
      </c>
      <c r="H364" s="51" t="s">
        <v>72</v>
      </c>
      <c r="I364" s="63">
        <v>0</v>
      </c>
      <c r="J364" s="63">
        <v>0</v>
      </c>
      <c r="K364" s="63">
        <v>278</v>
      </c>
      <c r="L364" s="63">
        <v>16</v>
      </c>
      <c r="M364" s="63">
        <v>9</v>
      </c>
      <c r="N364" s="63">
        <v>11</v>
      </c>
      <c r="O364" s="63">
        <v>0</v>
      </c>
      <c r="P364" s="63">
        <v>2.2000000000000002</v>
      </c>
      <c r="Q364" s="63">
        <v>0</v>
      </c>
      <c r="R364" s="63">
        <v>0.03</v>
      </c>
      <c r="S364" s="63">
        <v>0.02</v>
      </c>
      <c r="T364" s="63">
        <v>0</v>
      </c>
      <c r="U364" s="63">
        <v>10</v>
      </c>
    </row>
    <row r="365" spans="1:21" ht="15" customHeight="1" x14ac:dyDescent="0.25">
      <c r="A365" s="114" t="s">
        <v>15</v>
      </c>
      <c r="B365" s="114"/>
      <c r="C365" s="45">
        <f>C359+C360+C361+C362+C363+C364</f>
        <v>670</v>
      </c>
      <c r="D365" s="46">
        <f>SUM(D359:D364)</f>
        <v>16.954000000000001</v>
      </c>
      <c r="E365" s="46">
        <f t="shared" ref="E365:G365" si="75">SUM(E359:E364)</f>
        <v>31.629000000000001</v>
      </c>
      <c r="F365" s="46">
        <f t="shared" si="75"/>
        <v>70.435000000000002</v>
      </c>
      <c r="G365" s="46">
        <f t="shared" si="75"/>
        <v>635.59399999999994</v>
      </c>
      <c r="H365" s="51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</row>
    <row r="366" spans="1:21" ht="26.25" customHeight="1" x14ac:dyDescent="0.25">
      <c r="A366" s="101" t="s">
        <v>1</v>
      </c>
      <c r="B366" s="7" t="s">
        <v>267</v>
      </c>
      <c r="C366" s="12">
        <v>80</v>
      </c>
      <c r="D366" s="13">
        <v>1.68</v>
      </c>
      <c r="E366" s="13">
        <v>5.04</v>
      </c>
      <c r="F366" s="13">
        <v>6.56</v>
      </c>
      <c r="G366" s="13">
        <v>78.400000000000006</v>
      </c>
      <c r="H366" s="51" t="s">
        <v>266</v>
      </c>
      <c r="I366" s="63">
        <v>2.94</v>
      </c>
      <c r="J366" s="63">
        <v>1.7342559999999998</v>
      </c>
      <c r="K366" s="63">
        <v>326.38400000000001</v>
      </c>
      <c r="L366" s="63">
        <v>12.3528</v>
      </c>
      <c r="M366" s="63">
        <v>17.055199999999999</v>
      </c>
      <c r="N366" s="63">
        <v>40.436000000000007</v>
      </c>
      <c r="O366" s="63">
        <v>18.68</v>
      </c>
      <c r="P366" s="63">
        <v>0.63568000000000002</v>
      </c>
      <c r="Q366" s="63">
        <v>2.1160000000000001</v>
      </c>
      <c r="R366" s="63">
        <v>7.0064000000000001E-2</v>
      </c>
      <c r="S366" s="63">
        <v>4.3808000000000007E-2</v>
      </c>
      <c r="T366" s="63">
        <v>7.4399999999999994E-2</v>
      </c>
      <c r="U366" s="63">
        <v>11.652000000000001</v>
      </c>
    </row>
    <row r="367" spans="1:21" ht="24" customHeight="1" x14ac:dyDescent="0.25">
      <c r="A367" s="101"/>
      <c r="B367" s="9" t="s">
        <v>201</v>
      </c>
      <c r="C367" s="18">
        <v>250</v>
      </c>
      <c r="D367" s="15">
        <v>5.8</v>
      </c>
      <c r="E367" s="15">
        <v>3.7250000000000001</v>
      </c>
      <c r="F367" s="15">
        <v>19.45</v>
      </c>
      <c r="G367" s="15">
        <v>134.44999999999999</v>
      </c>
      <c r="H367" s="51" t="s">
        <v>121</v>
      </c>
      <c r="I367" s="63">
        <v>33.96</v>
      </c>
      <c r="J367" s="63">
        <v>0.59750000000000003</v>
      </c>
      <c r="K367" s="63">
        <v>540.33500000000004</v>
      </c>
      <c r="L367" s="63">
        <v>36.57</v>
      </c>
      <c r="M367" s="63">
        <v>37.53</v>
      </c>
      <c r="N367" s="63">
        <v>95.375</v>
      </c>
      <c r="O367" s="63">
        <v>33.49</v>
      </c>
      <c r="P367" s="63">
        <v>2.1659999999999999</v>
      </c>
      <c r="Q367" s="63">
        <v>224.77500000000001</v>
      </c>
      <c r="R367" s="63">
        <v>0.26649999999999996</v>
      </c>
      <c r="S367" s="63">
        <v>9.4750000000000015E-2</v>
      </c>
      <c r="T367" s="63">
        <v>6.5000000000000002E-2</v>
      </c>
      <c r="U367" s="63">
        <v>14.36</v>
      </c>
    </row>
    <row r="368" spans="1:21" ht="15" customHeight="1" x14ac:dyDescent="0.25">
      <c r="A368" s="101"/>
      <c r="B368" s="9" t="s">
        <v>231</v>
      </c>
      <c r="C368" s="18">
        <v>100</v>
      </c>
      <c r="D368" s="15">
        <v>6.2344999999999997</v>
      </c>
      <c r="E368" s="15">
        <v>3.84</v>
      </c>
      <c r="F368" s="15">
        <v>13.83</v>
      </c>
      <c r="G368" s="15">
        <v>114.82</v>
      </c>
      <c r="H368" s="51" t="s">
        <v>230</v>
      </c>
      <c r="I368" s="63">
        <v>155.44999999999999</v>
      </c>
      <c r="J368" s="63">
        <v>17.9345</v>
      </c>
      <c r="K368" s="63">
        <v>461.8</v>
      </c>
      <c r="L368" s="63">
        <v>59.013000000000005</v>
      </c>
      <c r="M368" s="63">
        <v>56.476999999999997</v>
      </c>
      <c r="N368" s="63">
        <v>262.45400000000001</v>
      </c>
      <c r="O368" s="63">
        <v>634.42308000000003</v>
      </c>
      <c r="P368" s="63">
        <v>1.4038999999999999</v>
      </c>
      <c r="Q368" s="63">
        <v>58.6</v>
      </c>
      <c r="R368" s="63">
        <v>0.13714999999999999</v>
      </c>
      <c r="S368" s="63">
        <v>0.15976000000000001</v>
      </c>
      <c r="T368" s="63">
        <v>11.2</v>
      </c>
      <c r="U368" s="63">
        <v>4.22</v>
      </c>
    </row>
    <row r="369" spans="1:21" ht="24.75" customHeight="1" x14ac:dyDescent="0.25">
      <c r="A369" s="101"/>
      <c r="B369" s="5" t="s">
        <v>176</v>
      </c>
      <c r="C369" s="18">
        <v>40</v>
      </c>
      <c r="D369" s="15">
        <v>1.18</v>
      </c>
      <c r="E369" s="15">
        <v>0.88</v>
      </c>
      <c r="F369" s="15">
        <v>6.8040000000000012</v>
      </c>
      <c r="G369" s="15">
        <v>39.86</v>
      </c>
      <c r="H369" s="51" t="s">
        <v>130</v>
      </c>
      <c r="I369" s="63">
        <v>9.24</v>
      </c>
      <c r="J369" s="63">
        <v>0.66959999999999997</v>
      </c>
      <c r="K369" s="63">
        <v>165.4188</v>
      </c>
      <c r="L369" s="63">
        <v>17.154800000000002</v>
      </c>
      <c r="M369" s="63">
        <v>18.841200000000001</v>
      </c>
      <c r="N369" s="63">
        <v>34.825599999999994</v>
      </c>
      <c r="O369" s="63">
        <v>22.740320000000001</v>
      </c>
      <c r="P369" s="63">
        <v>0.57724000000000009</v>
      </c>
      <c r="Q369" s="63">
        <v>669.4</v>
      </c>
      <c r="R369" s="63">
        <v>4.2880000000000001E-2</v>
      </c>
      <c r="S369" s="63">
        <v>4.1504000000000006E-2</v>
      </c>
      <c r="T369" s="63">
        <v>1.5600000000000001E-2</v>
      </c>
      <c r="U369" s="63">
        <v>6.831999999999999</v>
      </c>
    </row>
    <row r="370" spans="1:21" ht="23.25" customHeight="1" x14ac:dyDescent="0.25">
      <c r="A370" s="101"/>
      <c r="B370" s="9" t="s">
        <v>160</v>
      </c>
      <c r="C370" s="18">
        <v>150</v>
      </c>
      <c r="D370" s="15">
        <v>4.6150000000000002</v>
      </c>
      <c r="E370" s="15">
        <v>3.8220000000000001</v>
      </c>
      <c r="F370" s="15">
        <v>28.417999999999996</v>
      </c>
      <c r="G370" s="15">
        <v>166.517</v>
      </c>
      <c r="H370" s="51" t="s">
        <v>96</v>
      </c>
      <c r="I370" s="63">
        <v>30.77</v>
      </c>
      <c r="J370" s="63">
        <v>0.06</v>
      </c>
      <c r="K370" s="63">
        <v>64.665000000000006</v>
      </c>
      <c r="L370" s="63">
        <v>16.649999999999999</v>
      </c>
      <c r="M370" s="63">
        <v>8.52</v>
      </c>
      <c r="N370" s="63">
        <v>47.295000000000002</v>
      </c>
      <c r="O370" s="63">
        <v>11.898</v>
      </c>
      <c r="P370" s="63">
        <v>0.87149999999999994</v>
      </c>
      <c r="Q370" s="63">
        <v>27</v>
      </c>
      <c r="R370" s="63">
        <v>8.7300000000000003E-2</v>
      </c>
      <c r="S370" s="63">
        <v>2.76E-2</v>
      </c>
      <c r="T370" s="63">
        <v>7.8E-2</v>
      </c>
      <c r="U370" s="63">
        <v>0</v>
      </c>
    </row>
    <row r="371" spans="1:21" ht="15" customHeight="1" x14ac:dyDescent="0.25">
      <c r="A371" s="101"/>
      <c r="B371" s="5" t="s">
        <v>159</v>
      </c>
      <c r="C371" s="12">
        <v>200</v>
      </c>
      <c r="D371" s="13">
        <v>0.98</v>
      </c>
      <c r="E371" s="13">
        <v>0.05</v>
      </c>
      <c r="F371" s="13">
        <v>18.361999999999998</v>
      </c>
      <c r="G371" s="13">
        <v>77.836999999999989</v>
      </c>
      <c r="H371" s="51" t="s">
        <v>98</v>
      </c>
      <c r="I371" s="63">
        <v>0.68</v>
      </c>
      <c r="J371" s="63">
        <v>0.44</v>
      </c>
      <c r="K371" s="63">
        <v>343.7</v>
      </c>
      <c r="L371" s="63">
        <v>32.299999999999997</v>
      </c>
      <c r="M371" s="63">
        <v>21</v>
      </c>
      <c r="N371" s="63">
        <v>29.2</v>
      </c>
      <c r="O371" s="63">
        <v>10.64</v>
      </c>
      <c r="P371" s="63">
        <v>0.67</v>
      </c>
      <c r="Q371" s="63">
        <v>116.6</v>
      </c>
      <c r="R371" s="63">
        <v>0.02</v>
      </c>
      <c r="S371" s="63">
        <v>0.04</v>
      </c>
      <c r="T371" s="63">
        <v>0</v>
      </c>
      <c r="U371" s="63">
        <v>0.8</v>
      </c>
    </row>
    <row r="372" spans="1:21" ht="15" customHeight="1" x14ac:dyDescent="0.25">
      <c r="A372" s="101"/>
      <c r="B372" s="9" t="s">
        <v>4</v>
      </c>
      <c r="C372" s="12">
        <v>50</v>
      </c>
      <c r="D372" s="13">
        <f>8*C372/100</f>
        <v>4</v>
      </c>
      <c r="E372" s="13">
        <f>1.5*C372/100</f>
        <v>0.75</v>
      </c>
      <c r="F372" s="13">
        <f>40.1*C372/100</f>
        <v>20.05</v>
      </c>
      <c r="G372" s="13">
        <f>206*C372/100</f>
        <v>103</v>
      </c>
      <c r="H372" s="51" t="s">
        <v>87</v>
      </c>
      <c r="I372" s="63">
        <v>0</v>
      </c>
      <c r="J372" s="63">
        <v>15.45</v>
      </c>
      <c r="K372" s="63">
        <v>122.5</v>
      </c>
      <c r="L372" s="63">
        <v>17.5</v>
      </c>
      <c r="M372" s="63">
        <v>23.5</v>
      </c>
      <c r="N372" s="63">
        <v>79</v>
      </c>
      <c r="O372" s="63">
        <v>0</v>
      </c>
      <c r="P372" s="63">
        <v>1.95</v>
      </c>
      <c r="Q372" s="63">
        <v>0</v>
      </c>
      <c r="R372" s="63">
        <v>0.09</v>
      </c>
      <c r="S372" s="63">
        <v>0.04</v>
      </c>
      <c r="T372" s="63">
        <v>0</v>
      </c>
      <c r="U372" s="63">
        <v>0</v>
      </c>
    </row>
    <row r="373" spans="1:21" ht="15" customHeight="1" x14ac:dyDescent="0.25">
      <c r="A373" s="101"/>
      <c r="B373" s="9" t="s">
        <v>5</v>
      </c>
      <c r="C373" s="12">
        <v>50</v>
      </c>
      <c r="D373" s="13">
        <f>7.6*C373/100</f>
        <v>3.8</v>
      </c>
      <c r="E373" s="13">
        <f>0.8*C373/100</f>
        <v>0.4</v>
      </c>
      <c r="F373" s="13">
        <f>49.2*C373/100</f>
        <v>24.6</v>
      </c>
      <c r="G373" s="15">
        <f>234*C373/100</f>
        <v>117</v>
      </c>
      <c r="H373" s="51" t="s">
        <v>88</v>
      </c>
      <c r="I373" s="63">
        <v>1.6</v>
      </c>
      <c r="J373" s="63">
        <v>3</v>
      </c>
      <c r="K373" s="63">
        <v>46.5</v>
      </c>
      <c r="L373" s="63">
        <v>10</v>
      </c>
      <c r="M373" s="63">
        <v>7</v>
      </c>
      <c r="N373" s="63">
        <v>32.5</v>
      </c>
      <c r="O373" s="63">
        <v>7.25</v>
      </c>
      <c r="P373" s="63">
        <v>0.55000000000000004</v>
      </c>
      <c r="Q373" s="63">
        <v>0</v>
      </c>
      <c r="R373" s="63">
        <v>5.5E-2</v>
      </c>
      <c r="S373" s="63">
        <v>1.4999999999999999E-2</v>
      </c>
      <c r="T373" s="63">
        <v>0</v>
      </c>
      <c r="U373" s="63">
        <v>0</v>
      </c>
    </row>
    <row r="374" spans="1:21" ht="15" customHeight="1" x14ac:dyDescent="0.25">
      <c r="A374" s="111" t="s">
        <v>25</v>
      </c>
      <c r="B374" s="111"/>
      <c r="C374" s="40">
        <f>C366+C367+C368+C369+C370+C371+C372+C373</f>
        <v>920</v>
      </c>
      <c r="D374" s="41">
        <f>SUM(D366:D373)</f>
        <v>28.2895</v>
      </c>
      <c r="E374" s="41">
        <f t="shared" ref="E374:G374" si="76">SUM(E366:E373)</f>
        <v>18.507000000000001</v>
      </c>
      <c r="F374" s="41">
        <f t="shared" si="76"/>
        <v>138.07399999999998</v>
      </c>
      <c r="G374" s="41">
        <f t="shared" si="76"/>
        <v>831.88400000000001</v>
      </c>
      <c r="H374" s="51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</row>
    <row r="375" spans="1:21" ht="15" customHeight="1" x14ac:dyDescent="0.25">
      <c r="A375" s="101" t="s">
        <v>2</v>
      </c>
      <c r="B375" s="9" t="s">
        <v>269</v>
      </c>
      <c r="C375" s="18">
        <v>100</v>
      </c>
      <c r="D375" s="15">
        <v>6.8579999999999997</v>
      </c>
      <c r="E375" s="15">
        <v>6.444</v>
      </c>
      <c r="F375" s="15">
        <v>41.508000000000003</v>
      </c>
      <c r="G375" s="15">
        <v>251.40599999999998</v>
      </c>
      <c r="H375" s="51" t="s">
        <v>268</v>
      </c>
      <c r="I375" s="63">
        <v>19.5</v>
      </c>
      <c r="J375" s="63">
        <v>4.8810000000000002</v>
      </c>
      <c r="K375" s="63">
        <v>118.70200000000001</v>
      </c>
      <c r="L375" s="63">
        <v>35.363999999999997</v>
      </c>
      <c r="M375" s="63">
        <v>13.616</v>
      </c>
      <c r="N375" s="63">
        <v>82.82</v>
      </c>
      <c r="O375" s="63">
        <v>6.98264</v>
      </c>
      <c r="P375" s="63">
        <v>0.99319999999999997</v>
      </c>
      <c r="Q375" s="63">
        <v>47.2</v>
      </c>
      <c r="R375" s="63">
        <v>0.1293</v>
      </c>
      <c r="S375" s="63">
        <v>7.7200000000000005E-2</v>
      </c>
      <c r="T375" s="63">
        <v>0.13200000000000001</v>
      </c>
      <c r="U375" s="63">
        <v>0.08</v>
      </c>
    </row>
    <row r="376" spans="1:21" ht="15" customHeight="1" x14ac:dyDescent="0.25">
      <c r="A376" s="101"/>
      <c r="B376" s="6" t="s">
        <v>7</v>
      </c>
      <c r="C376" s="12">
        <v>20</v>
      </c>
      <c r="D376" s="13">
        <f>7.5*C376/100</f>
        <v>1.5</v>
      </c>
      <c r="E376" s="13">
        <f>2.9*C376/100</f>
        <v>0.57999999999999996</v>
      </c>
      <c r="F376" s="13">
        <f>51.4*C376/100</f>
        <v>10.28</v>
      </c>
      <c r="G376" s="15">
        <f>261*C376/100</f>
        <v>52.2</v>
      </c>
      <c r="H376" s="51" t="s">
        <v>89</v>
      </c>
      <c r="I376" s="63">
        <v>0</v>
      </c>
      <c r="J376" s="63">
        <v>0</v>
      </c>
      <c r="K376" s="63">
        <v>18.399999999999999</v>
      </c>
      <c r="L376" s="63">
        <v>3.8</v>
      </c>
      <c r="M376" s="63">
        <v>2.6</v>
      </c>
      <c r="N376" s="63">
        <v>13</v>
      </c>
      <c r="O376" s="63">
        <v>0</v>
      </c>
      <c r="P376" s="63">
        <v>0.24</v>
      </c>
      <c r="Q376" s="63">
        <v>0</v>
      </c>
      <c r="R376" s="63">
        <v>2.2000000000000002E-2</v>
      </c>
      <c r="S376" s="63">
        <v>6.0000000000000001E-3</v>
      </c>
      <c r="T376" s="63">
        <v>0</v>
      </c>
      <c r="U376" s="63">
        <v>0</v>
      </c>
    </row>
    <row r="377" spans="1:21" ht="15" customHeight="1" x14ac:dyDescent="0.25">
      <c r="A377" s="101"/>
      <c r="B377" s="9" t="s">
        <v>189</v>
      </c>
      <c r="C377" s="12">
        <v>200</v>
      </c>
      <c r="D377" s="16">
        <v>0.2</v>
      </c>
      <c r="E377" s="16">
        <v>5.0999999999999997E-2</v>
      </c>
      <c r="F377" s="16">
        <v>10.049000000000001</v>
      </c>
      <c r="G377" s="16">
        <v>41.417999999999999</v>
      </c>
      <c r="H377" s="51" t="s">
        <v>95</v>
      </c>
      <c r="I377" s="63">
        <v>0</v>
      </c>
      <c r="J377" s="63">
        <v>0</v>
      </c>
      <c r="K377" s="63">
        <v>25.1</v>
      </c>
      <c r="L377" s="63">
        <v>5.25</v>
      </c>
      <c r="M377" s="63">
        <v>4.4000000000000004</v>
      </c>
      <c r="N377" s="63">
        <v>8.24</v>
      </c>
      <c r="O377" s="63">
        <v>0</v>
      </c>
      <c r="P377" s="63">
        <v>0.85</v>
      </c>
      <c r="Q377" s="63">
        <v>0.5</v>
      </c>
      <c r="R377" s="63">
        <v>7.000000000000001E-4</v>
      </c>
      <c r="S377" s="63">
        <v>0.01</v>
      </c>
      <c r="T377" s="63">
        <v>0</v>
      </c>
      <c r="U377" s="63">
        <v>0.1</v>
      </c>
    </row>
    <row r="378" spans="1:21" ht="15" customHeight="1" x14ac:dyDescent="0.25">
      <c r="A378" s="112" t="s">
        <v>17</v>
      </c>
      <c r="B378" s="113"/>
      <c r="C378" s="39">
        <f>C375+C376+C377</f>
        <v>320</v>
      </c>
      <c r="D378" s="38">
        <f>SUM(D375:D377)</f>
        <v>8.5579999999999998</v>
      </c>
      <c r="E378" s="38">
        <f t="shared" ref="E378:G378" si="77">SUM(E375:E377)</f>
        <v>7.0750000000000002</v>
      </c>
      <c r="F378" s="38">
        <f t="shared" si="77"/>
        <v>61.837000000000003</v>
      </c>
      <c r="G378" s="38">
        <f t="shared" si="77"/>
        <v>345.024</v>
      </c>
      <c r="H378" s="51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</row>
    <row r="379" spans="1:21" ht="37.5" customHeight="1" x14ac:dyDescent="0.25">
      <c r="A379" s="101" t="s">
        <v>3</v>
      </c>
      <c r="B379" s="9" t="s">
        <v>76</v>
      </c>
      <c r="C379" s="12">
        <v>80</v>
      </c>
      <c r="D379" s="19">
        <v>0.88</v>
      </c>
      <c r="E379" s="19">
        <v>0.16</v>
      </c>
      <c r="F379" s="19">
        <v>3.04</v>
      </c>
      <c r="G379" s="17">
        <v>19.2</v>
      </c>
      <c r="H379" s="51" t="s">
        <v>75</v>
      </c>
      <c r="I379" s="63">
        <v>1.6</v>
      </c>
      <c r="J379" s="63">
        <v>0.32</v>
      </c>
      <c r="K379" s="63">
        <v>232</v>
      </c>
      <c r="L379" s="63">
        <v>11.2</v>
      </c>
      <c r="M379" s="63">
        <v>16</v>
      </c>
      <c r="N379" s="63">
        <v>20.8</v>
      </c>
      <c r="O379" s="63">
        <v>16</v>
      </c>
      <c r="P379" s="63">
        <v>0.72</v>
      </c>
      <c r="Q379" s="63">
        <v>0</v>
      </c>
      <c r="R379" s="63">
        <v>4.8000000000000001E-2</v>
      </c>
      <c r="S379" s="63">
        <v>3.2000000000000001E-2</v>
      </c>
      <c r="T379" s="63">
        <v>0</v>
      </c>
      <c r="U379" s="63">
        <v>20</v>
      </c>
    </row>
    <row r="380" spans="1:21" ht="26.25" customHeight="1" x14ac:dyDescent="0.25">
      <c r="A380" s="101"/>
      <c r="B380" s="8" t="s">
        <v>271</v>
      </c>
      <c r="C380" s="25">
        <v>100</v>
      </c>
      <c r="D380" s="24">
        <v>9.5</v>
      </c>
      <c r="E380" s="24">
        <v>11.071428571428571</v>
      </c>
      <c r="F380" s="24">
        <v>2.2142857142857144</v>
      </c>
      <c r="G380" s="24">
        <v>146.42857142857142</v>
      </c>
      <c r="H380" s="53" t="s">
        <v>270</v>
      </c>
      <c r="I380" s="63">
        <v>12.79</v>
      </c>
      <c r="J380" s="63">
        <v>0.30692857142857149</v>
      </c>
      <c r="K380" s="63">
        <v>238.51071428571427</v>
      </c>
      <c r="L380" s="63">
        <v>57.17</v>
      </c>
      <c r="M380" s="63">
        <v>19.925000000000001</v>
      </c>
      <c r="N380" s="63">
        <v>143.2114285714286</v>
      </c>
      <c r="O380" s="63">
        <v>111.06867428571428</v>
      </c>
      <c r="P380" s="63">
        <v>1.2358571428571428</v>
      </c>
      <c r="Q380" s="63">
        <v>174.55</v>
      </c>
      <c r="R380" s="63">
        <v>8.6299999999999988E-2</v>
      </c>
      <c r="S380" s="63">
        <v>0.14212857142857144</v>
      </c>
      <c r="T380" s="63">
        <v>8.6071428571428563E-2</v>
      </c>
      <c r="U380" s="63">
        <v>1.8</v>
      </c>
    </row>
    <row r="381" spans="1:21" ht="23.25" customHeight="1" x14ac:dyDescent="0.25">
      <c r="A381" s="101"/>
      <c r="B381" s="9" t="s">
        <v>273</v>
      </c>
      <c r="C381" s="12">
        <v>150</v>
      </c>
      <c r="D381" s="19">
        <v>3.2850000000000001</v>
      </c>
      <c r="E381" s="19">
        <v>6.15</v>
      </c>
      <c r="F381" s="19">
        <v>17.850000000000001</v>
      </c>
      <c r="G381" s="16">
        <v>139.88999999999999</v>
      </c>
      <c r="H381" s="51" t="s">
        <v>272</v>
      </c>
      <c r="I381" s="63">
        <v>24.38</v>
      </c>
      <c r="J381" s="63">
        <v>1.2604200000000001</v>
      </c>
      <c r="K381" s="63">
        <v>672.9375</v>
      </c>
      <c r="L381" s="63">
        <v>69.209999999999994</v>
      </c>
      <c r="M381" s="63">
        <v>30.997499999999999</v>
      </c>
      <c r="N381" s="63">
        <v>105.08250000000002</v>
      </c>
      <c r="O381" s="63">
        <v>41.16</v>
      </c>
      <c r="P381" s="63">
        <v>1.0402500000000001</v>
      </c>
      <c r="Q381" s="63">
        <v>46.844999999999999</v>
      </c>
      <c r="R381" s="63">
        <v>0.14654999999999999</v>
      </c>
      <c r="S381" s="63">
        <v>0.15105000000000002</v>
      </c>
      <c r="T381" s="63">
        <v>0.111</v>
      </c>
      <c r="U381" s="63">
        <v>21.885000000000002</v>
      </c>
    </row>
    <row r="382" spans="1:21" ht="15" customHeight="1" x14ac:dyDescent="0.25">
      <c r="A382" s="101"/>
      <c r="B382" s="5" t="s">
        <v>6</v>
      </c>
      <c r="C382" s="12">
        <v>200</v>
      </c>
      <c r="D382" s="13">
        <v>1</v>
      </c>
      <c r="E382" s="13">
        <v>0.2</v>
      </c>
      <c r="F382" s="13">
        <v>20.2</v>
      </c>
      <c r="G382" s="13">
        <v>86.6</v>
      </c>
      <c r="H382" s="51" t="s">
        <v>84</v>
      </c>
      <c r="I382" s="63">
        <v>2</v>
      </c>
      <c r="J382" s="63">
        <v>0</v>
      </c>
      <c r="K382" s="63">
        <v>240</v>
      </c>
      <c r="L382" s="63">
        <v>14</v>
      </c>
      <c r="M382" s="63">
        <v>8</v>
      </c>
      <c r="N382" s="63">
        <v>14</v>
      </c>
      <c r="O382" s="63">
        <v>0</v>
      </c>
      <c r="P382" s="63">
        <v>2.8</v>
      </c>
      <c r="Q382" s="63">
        <v>0</v>
      </c>
      <c r="R382" s="63">
        <v>0.02</v>
      </c>
      <c r="S382" s="63">
        <v>0.02</v>
      </c>
      <c r="T382" s="63">
        <v>0</v>
      </c>
      <c r="U382" s="63">
        <v>4</v>
      </c>
    </row>
    <row r="383" spans="1:21" ht="15" customHeight="1" x14ac:dyDescent="0.25">
      <c r="A383" s="101"/>
      <c r="B383" s="9" t="s">
        <v>4</v>
      </c>
      <c r="C383" s="12">
        <v>40</v>
      </c>
      <c r="D383" s="13">
        <f>8*C383/100</f>
        <v>3.2</v>
      </c>
      <c r="E383" s="13">
        <f>1.5*C383/100</f>
        <v>0.6</v>
      </c>
      <c r="F383" s="13">
        <f>40.1*C383/100</f>
        <v>16.04</v>
      </c>
      <c r="G383" s="13">
        <f>206*C383/100</f>
        <v>82.4</v>
      </c>
      <c r="H383" s="51" t="s">
        <v>87</v>
      </c>
      <c r="I383" s="63">
        <v>0</v>
      </c>
      <c r="J383" s="63">
        <v>12.36</v>
      </c>
      <c r="K383" s="63">
        <v>98</v>
      </c>
      <c r="L383" s="63">
        <v>14</v>
      </c>
      <c r="M383" s="63">
        <v>18.8</v>
      </c>
      <c r="N383" s="63">
        <v>63.2</v>
      </c>
      <c r="O383" s="63">
        <v>0</v>
      </c>
      <c r="P383" s="63">
        <v>1.56</v>
      </c>
      <c r="Q383" s="63">
        <v>0</v>
      </c>
      <c r="R383" s="63">
        <v>7.1999999999999995E-2</v>
      </c>
      <c r="S383" s="63">
        <v>3.2000000000000001E-2</v>
      </c>
      <c r="T383" s="63">
        <v>0</v>
      </c>
      <c r="U383" s="63">
        <v>0</v>
      </c>
    </row>
    <row r="384" spans="1:21" ht="15" customHeight="1" x14ac:dyDescent="0.25">
      <c r="A384" s="102" t="s">
        <v>18</v>
      </c>
      <c r="B384" s="102"/>
      <c r="C384" s="48">
        <f>C379+C380+C381+C382+C383</f>
        <v>570</v>
      </c>
      <c r="D384" s="41">
        <f>SUM(D379:D383)</f>
        <v>17.865000000000002</v>
      </c>
      <c r="E384" s="41">
        <f t="shared" ref="E384:G384" si="78">SUM(E379:E383)</f>
        <v>18.181428571428572</v>
      </c>
      <c r="F384" s="41">
        <f t="shared" si="78"/>
        <v>59.344285714285711</v>
      </c>
      <c r="G384" s="41">
        <f t="shared" si="78"/>
        <v>474.51857142857136</v>
      </c>
      <c r="H384" s="51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</row>
    <row r="385" spans="1:21" ht="26.25" customHeight="1" x14ac:dyDescent="0.25">
      <c r="A385" s="101" t="s">
        <v>19</v>
      </c>
      <c r="B385" s="8" t="s">
        <v>156</v>
      </c>
      <c r="C385" s="18">
        <v>180</v>
      </c>
      <c r="D385" s="15">
        <v>5.22</v>
      </c>
      <c r="E385" s="15">
        <v>4.5</v>
      </c>
      <c r="F385" s="15">
        <v>7.2</v>
      </c>
      <c r="G385" s="15">
        <v>90.18</v>
      </c>
      <c r="H385" s="51" t="s">
        <v>86</v>
      </c>
      <c r="I385" s="63">
        <v>16.2</v>
      </c>
      <c r="J385" s="63">
        <v>3.6</v>
      </c>
      <c r="K385" s="63">
        <v>262.8</v>
      </c>
      <c r="L385" s="63">
        <v>216</v>
      </c>
      <c r="M385" s="63">
        <v>25.2</v>
      </c>
      <c r="N385" s="63">
        <v>162</v>
      </c>
      <c r="O385" s="63">
        <v>36</v>
      </c>
      <c r="P385" s="63">
        <v>0.18</v>
      </c>
      <c r="Q385" s="63">
        <v>39.6</v>
      </c>
      <c r="R385" s="63">
        <v>7.2000000000000008E-2</v>
      </c>
      <c r="S385" s="63">
        <v>0.30599999999999999</v>
      </c>
      <c r="T385" s="63">
        <v>0</v>
      </c>
      <c r="U385" s="63">
        <v>1.2599999999999998</v>
      </c>
    </row>
    <row r="386" spans="1:21" ht="15" customHeight="1" x14ac:dyDescent="0.25">
      <c r="A386" s="101"/>
      <c r="B386" s="6" t="s">
        <v>7</v>
      </c>
      <c r="C386" s="12">
        <v>20</v>
      </c>
      <c r="D386" s="13">
        <v>0.9</v>
      </c>
      <c r="E386" s="13">
        <v>0.34799999999999998</v>
      </c>
      <c r="F386" s="13">
        <v>6.1679999999999993</v>
      </c>
      <c r="G386" s="15">
        <v>31.32</v>
      </c>
      <c r="H386" s="51" t="s">
        <v>89</v>
      </c>
      <c r="I386" s="63">
        <v>0</v>
      </c>
      <c r="J386" s="63">
        <v>0</v>
      </c>
      <c r="K386" s="63">
        <v>18.399999999999999</v>
      </c>
      <c r="L386" s="63">
        <v>3.8</v>
      </c>
      <c r="M386" s="63">
        <v>2.6</v>
      </c>
      <c r="N386" s="63">
        <v>13</v>
      </c>
      <c r="O386" s="63">
        <v>0</v>
      </c>
      <c r="P386" s="63">
        <v>0.24</v>
      </c>
      <c r="Q386" s="63">
        <v>0</v>
      </c>
      <c r="R386" s="63">
        <v>2.2000000000000002E-2</v>
      </c>
      <c r="S386" s="63">
        <v>6.0000000000000001E-3</v>
      </c>
      <c r="T386" s="63">
        <v>0</v>
      </c>
      <c r="U386" s="63">
        <v>0</v>
      </c>
    </row>
    <row r="387" spans="1:21" ht="15" customHeight="1" x14ac:dyDescent="0.25">
      <c r="A387" s="102" t="s">
        <v>22</v>
      </c>
      <c r="B387" s="102"/>
      <c r="C387" s="40">
        <f>C385+C386</f>
        <v>200</v>
      </c>
      <c r="D387" s="41">
        <f>SUM(D385:D386)</f>
        <v>6.12</v>
      </c>
      <c r="E387" s="41">
        <f t="shared" ref="E387:G387" si="79">SUM(E385:E386)</f>
        <v>4.8479999999999999</v>
      </c>
      <c r="F387" s="41">
        <f t="shared" si="79"/>
        <v>13.367999999999999</v>
      </c>
      <c r="G387" s="41">
        <f t="shared" si="79"/>
        <v>121.5</v>
      </c>
      <c r="H387" s="51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</row>
    <row r="388" spans="1:21" ht="15" customHeight="1" x14ac:dyDescent="0.25">
      <c r="A388" s="103" t="s">
        <v>42</v>
      </c>
      <c r="B388" s="103"/>
      <c r="C388" s="21"/>
      <c r="D388" s="22">
        <f>D365+D374+D378+D384+D387</f>
        <v>77.786500000000004</v>
      </c>
      <c r="E388" s="22">
        <f t="shared" ref="E388:G388" si="80">E365+E374+E378+E384+E387</f>
        <v>80.240428571428581</v>
      </c>
      <c r="F388" s="22">
        <f t="shared" si="80"/>
        <v>343.05828571428572</v>
      </c>
      <c r="G388" s="22">
        <f t="shared" si="80"/>
        <v>2408.5205714285712</v>
      </c>
      <c r="H388" s="55"/>
      <c r="I388" s="66">
        <f>SUM(I359:I387)</f>
        <v>332.51164000000006</v>
      </c>
      <c r="J388" s="66">
        <f t="shared" ref="J388:U388" si="81">SUM(J359:J387)</f>
        <v>74.60846457142857</v>
      </c>
      <c r="K388" s="66">
        <f t="shared" si="81"/>
        <v>4639.809214285714</v>
      </c>
      <c r="L388" s="71">
        <f t="shared" si="81"/>
        <v>1112.0577999999998</v>
      </c>
      <c r="M388" s="66">
        <f t="shared" si="81"/>
        <v>398.4325</v>
      </c>
      <c r="N388" s="66">
        <f t="shared" si="81"/>
        <v>1624.9745285714284</v>
      </c>
      <c r="O388" s="66">
        <f t="shared" si="81"/>
        <v>995.42271428571428</v>
      </c>
      <c r="P388" s="66">
        <f t="shared" si="81"/>
        <v>22.36644714285714</v>
      </c>
      <c r="Q388" s="66">
        <f t="shared" si="81"/>
        <v>1638.8219999999999</v>
      </c>
      <c r="R388" s="66">
        <f t="shared" si="81"/>
        <v>1.5612720000000002</v>
      </c>
      <c r="S388" s="66">
        <f t="shared" si="81"/>
        <v>1.6377045714285716</v>
      </c>
      <c r="T388" s="66">
        <f t="shared" si="81"/>
        <v>12.419711428571425</v>
      </c>
      <c r="U388" s="66">
        <f t="shared" si="81"/>
        <v>99.133400000000009</v>
      </c>
    </row>
    <row r="389" spans="1:21" ht="15" customHeight="1" x14ac:dyDescent="0.25">
      <c r="A389" s="108" t="s">
        <v>43</v>
      </c>
      <c r="B389" s="109"/>
      <c r="C389" s="109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10"/>
    </row>
    <row r="390" spans="1:21" ht="36.75" customHeight="1" x14ac:dyDescent="0.25">
      <c r="A390" s="101" t="s">
        <v>0</v>
      </c>
      <c r="B390" s="9" t="s">
        <v>275</v>
      </c>
      <c r="C390" s="18">
        <v>200</v>
      </c>
      <c r="D390" s="15">
        <v>5.5</v>
      </c>
      <c r="E390" s="15">
        <v>5.82</v>
      </c>
      <c r="F390" s="15">
        <v>18.239999999999998</v>
      </c>
      <c r="G390" s="15">
        <v>147.32</v>
      </c>
      <c r="H390" s="51" t="s">
        <v>274</v>
      </c>
      <c r="I390" s="63">
        <v>32.840000000000003</v>
      </c>
      <c r="J390" s="63">
        <v>2.84</v>
      </c>
      <c r="K390" s="63">
        <v>225.43</v>
      </c>
      <c r="L390" s="63">
        <v>175.74</v>
      </c>
      <c r="M390" s="63">
        <v>22.4</v>
      </c>
      <c r="N390" s="63">
        <v>141.87</v>
      </c>
      <c r="O390" s="63">
        <v>31.792000000000002</v>
      </c>
      <c r="P390" s="63">
        <v>0.439</v>
      </c>
      <c r="Q390" s="63">
        <v>48.8</v>
      </c>
      <c r="R390" s="63">
        <v>8.3599999999999994E-2</v>
      </c>
      <c r="S390" s="63">
        <v>0.22120000000000001</v>
      </c>
      <c r="T390" s="63">
        <v>9.4E-2</v>
      </c>
      <c r="U390" s="63">
        <v>1.82</v>
      </c>
    </row>
    <row r="391" spans="1:21" ht="24" customHeight="1" x14ac:dyDescent="0.25">
      <c r="A391" s="101"/>
      <c r="B391" s="9" t="s">
        <v>181</v>
      </c>
      <c r="C391" s="12">
        <v>30</v>
      </c>
      <c r="D391" s="13">
        <v>6.96</v>
      </c>
      <c r="E391" s="13">
        <v>8.85</v>
      </c>
      <c r="F391" s="13">
        <v>0</v>
      </c>
      <c r="G391" s="15">
        <v>109.2</v>
      </c>
      <c r="H391" s="51" t="s">
        <v>180</v>
      </c>
      <c r="I391" s="63">
        <v>0</v>
      </c>
      <c r="J391" s="63">
        <v>4.3499999999999996</v>
      </c>
      <c r="K391" s="63">
        <v>26.4</v>
      </c>
      <c r="L391" s="63">
        <v>264</v>
      </c>
      <c r="M391" s="63">
        <v>10.5</v>
      </c>
      <c r="N391" s="63">
        <v>150</v>
      </c>
      <c r="O391" s="63">
        <v>0</v>
      </c>
      <c r="P391" s="63">
        <v>0.3</v>
      </c>
      <c r="Q391" s="63">
        <v>86.4</v>
      </c>
      <c r="R391" s="63">
        <v>1.2E-2</v>
      </c>
      <c r="S391" s="63">
        <v>0.09</v>
      </c>
      <c r="T391" s="63">
        <v>0.28799999999999998</v>
      </c>
      <c r="U391" s="63">
        <v>0.21</v>
      </c>
    </row>
    <row r="392" spans="1:21" ht="15" customHeight="1" x14ac:dyDescent="0.25">
      <c r="A392" s="101"/>
      <c r="B392" s="6" t="s">
        <v>7</v>
      </c>
      <c r="C392" s="12">
        <v>60</v>
      </c>
      <c r="D392" s="13">
        <f>7.5*C392/100</f>
        <v>4.5</v>
      </c>
      <c r="E392" s="13">
        <f>2.9*C392/100</f>
        <v>1.74</v>
      </c>
      <c r="F392" s="13">
        <f>51.4*C392/100</f>
        <v>30.84</v>
      </c>
      <c r="G392" s="15">
        <f>261*C392/100</f>
        <v>156.6</v>
      </c>
      <c r="H392" s="51" t="s">
        <v>89</v>
      </c>
      <c r="I392" s="63">
        <v>0</v>
      </c>
      <c r="J392" s="63">
        <v>0</v>
      </c>
      <c r="K392" s="63">
        <v>55.2</v>
      </c>
      <c r="L392" s="63">
        <v>11.4</v>
      </c>
      <c r="M392" s="63">
        <v>7.8</v>
      </c>
      <c r="N392" s="63">
        <v>39</v>
      </c>
      <c r="O392" s="63">
        <v>0</v>
      </c>
      <c r="P392" s="63">
        <v>0.72</v>
      </c>
      <c r="Q392" s="63">
        <v>0</v>
      </c>
      <c r="R392" s="63">
        <v>6.6000000000000003E-2</v>
      </c>
      <c r="S392" s="63">
        <v>1.7999999999999999E-2</v>
      </c>
      <c r="T392" s="63">
        <v>0</v>
      </c>
      <c r="U392" s="63">
        <v>0</v>
      </c>
    </row>
    <row r="393" spans="1:21" ht="23.25" customHeight="1" x14ac:dyDescent="0.25">
      <c r="A393" s="101"/>
      <c r="B393" s="9" t="s">
        <v>142</v>
      </c>
      <c r="C393" s="14" t="s">
        <v>289</v>
      </c>
      <c r="D393" s="15">
        <v>0.10400000000000001</v>
      </c>
      <c r="E393" s="15">
        <v>9.4250000000000007</v>
      </c>
      <c r="F393" s="15">
        <v>0.16900000000000001</v>
      </c>
      <c r="G393" s="15">
        <v>85.93</v>
      </c>
      <c r="H393" s="51" t="s">
        <v>143</v>
      </c>
      <c r="I393" s="63">
        <v>0</v>
      </c>
      <c r="J393" s="63">
        <v>0.1</v>
      </c>
      <c r="K393" s="63">
        <v>3</v>
      </c>
      <c r="L393" s="63">
        <v>2.4</v>
      </c>
      <c r="M393" s="63">
        <v>0.05</v>
      </c>
      <c r="N393" s="63">
        <v>3</v>
      </c>
      <c r="O393" s="63">
        <v>0.28000000000000003</v>
      </c>
      <c r="P393" s="63">
        <v>0.02</v>
      </c>
      <c r="Q393" s="63">
        <v>45</v>
      </c>
      <c r="R393" s="63">
        <v>1E-3</v>
      </c>
      <c r="S393" s="63">
        <v>1.2E-2</v>
      </c>
      <c r="T393" s="63">
        <v>0.13</v>
      </c>
      <c r="U393" s="63">
        <v>0</v>
      </c>
    </row>
    <row r="394" spans="1:21" ht="15" customHeight="1" x14ac:dyDescent="0.25">
      <c r="A394" s="101"/>
      <c r="B394" s="9" t="s">
        <v>144</v>
      </c>
      <c r="C394" s="14" t="s">
        <v>70</v>
      </c>
      <c r="D394" s="15">
        <v>1.9725000000000001</v>
      </c>
      <c r="E394" s="15">
        <v>1.4750000000000001</v>
      </c>
      <c r="F394" s="15">
        <v>12.42</v>
      </c>
      <c r="G394" s="15">
        <v>71.215000000000003</v>
      </c>
      <c r="H394" s="51" t="s">
        <v>73</v>
      </c>
      <c r="I394" s="63">
        <v>4.5</v>
      </c>
      <c r="J394" s="63">
        <v>1</v>
      </c>
      <c r="K394" s="63">
        <v>111.02499999999999</v>
      </c>
      <c r="L394" s="63">
        <v>63.5</v>
      </c>
      <c r="M394" s="63">
        <v>17.625</v>
      </c>
      <c r="N394" s="63">
        <v>61.375</v>
      </c>
      <c r="O394" s="63">
        <v>16.125</v>
      </c>
      <c r="P394" s="63">
        <v>0.63000000000000012</v>
      </c>
      <c r="Q394" s="63">
        <v>11.074999999999999</v>
      </c>
      <c r="R394" s="63">
        <v>2.2499999999999999E-2</v>
      </c>
      <c r="S394" s="63">
        <v>0.08</v>
      </c>
      <c r="T394" s="63">
        <v>1.4999999999999999E-2</v>
      </c>
      <c r="U394" s="63">
        <v>0.65</v>
      </c>
    </row>
    <row r="395" spans="1:21" ht="15" customHeight="1" x14ac:dyDescent="0.25">
      <c r="A395" s="101"/>
      <c r="B395" s="5" t="s">
        <v>145</v>
      </c>
      <c r="C395" s="12">
        <v>185</v>
      </c>
      <c r="D395" s="13">
        <v>0.4</v>
      </c>
      <c r="E395" s="13">
        <v>0.4</v>
      </c>
      <c r="F395" s="13">
        <v>9.8000000000000007</v>
      </c>
      <c r="G395" s="13">
        <v>44.4</v>
      </c>
      <c r="H395" s="51" t="s">
        <v>72</v>
      </c>
      <c r="I395" s="63">
        <v>0</v>
      </c>
      <c r="J395" s="63">
        <v>0</v>
      </c>
      <c r="K395" s="63">
        <v>278</v>
      </c>
      <c r="L395" s="63">
        <v>16</v>
      </c>
      <c r="M395" s="63">
        <v>9</v>
      </c>
      <c r="N395" s="63">
        <v>11</v>
      </c>
      <c r="O395" s="63">
        <v>0</v>
      </c>
      <c r="P395" s="63">
        <v>2.2000000000000002</v>
      </c>
      <c r="Q395" s="63">
        <v>0</v>
      </c>
      <c r="R395" s="63">
        <v>0.03</v>
      </c>
      <c r="S395" s="63">
        <v>0.02</v>
      </c>
      <c r="T395" s="63">
        <v>0</v>
      </c>
      <c r="U395" s="63">
        <v>10</v>
      </c>
    </row>
    <row r="396" spans="1:21" ht="15" customHeight="1" x14ac:dyDescent="0.25">
      <c r="A396" s="102" t="s">
        <v>15</v>
      </c>
      <c r="B396" s="102"/>
      <c r="C396" s="45">
        <f>C390+C391+C392+C393+C394+C395</f>
        <v>690</v>
      </c>
      <c r="D396" s="41">
        <f>SUM(D390:D395)</f>
        <v>19.436499999999999</v>
      </c>
      <c r="E396" s="41">
        <f t="shared" ref="E396:G396" si="82">SUM(E390:E395)</f>
        <v>27.71</v>
      </c>
      <c r="F396" s="41">
        <f t="shared" si="82"/>
        <v>71.468999999999994</v>
      </c>
      <c r="G396" s="41">
        <f t="shared" si="82"/>
        <v>614.66499999999996</v>
      </c>
      <c r="H396" s="51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</row>
    <row r="397" spans="1:21" ht="15" customHeight="1" x14ac:dyDescent="0.25">
      <c r="A397" s="101" t="s">
        <v>1</v>
      </c>
      <c r="B397" s="9" t="s">
        <v>183</v>
      </c>
      <c r="C397" s="12">
        <v>80</v>
      </c>
      <c r="D397" s="15">
        <v>4.0720000000000001</v>
      </c>
      <c r="E397" s="15">
        <v>5.8639999999999999</v>
      </c>
      <c r="F397" s="15">
        <v>5.3039999999999994</v>
      </c>
      <c r="G397" s="15">
        <v>90.28</v>
      </c>
      <c r="H397" s="51" t="s">
        <v>182</v>
      </c>
      <c r="I397" s="63">
        <v>11.68</v>
      </c>
      <c r="J397" s="63">
        <v>7.6209760000000006</v>
      </c>
      <c r="K397" s="63">
        <v>241.68879999999999</v>
      </c>
      <c r="L397" s="63">
        <v>28.6312</v>
      </c>
      <c r="M397" s="63">
        <v>20.184000000000001</v>
      </c>
      <c r="N397" s="63">
        <v>82.7864</v>
      </c>
      <c r="O397" s="63">
        <v>91.48</v>
      </c>
      <c r="P397" s="63">
        <v>0.72927999999999993</v>
      </c>
      <c r="Q397" s="63">
        <v>117.43599999999998</v>
      </c>
      <c r="R397" s="63">
        <v>4.3071999999999999E-2</v>
      </c>
      <c r="S397" s="63">
        <v>5.3991999999999998E-2</v>
      </c>
      <c r="T397" s="63">
        <v>6.12</v>
      </c>
      <c r="U397" s="63">
        <v>7.3111999999999986</v>
      </c>
    </row>
    <row r="398" spans="1:21" ht="26.25" customHeight="1" x14ac:dyDescent="0.25">
      <c r="A398" s="101"/>
      <c r="B398" s="9" t="s">
        <v>146</v>
      </c>
      <c r="C398" s="18">
        <v>250</v>
      </c>
      <c r="D398" s="19">
        <v>1.8240000000000001</v>
      </c>
      <c r="E398" s="19">
        <v>5.7120000000000006</v>
      </c>
      <c r="F398" s="19">
        <v>10.986000000000001</v>
      </c>
      <c r="G398" s="15">
        <v>102.634</v>
      </c>
      <c r="H398" s="51" t="s">
        <v>97</v>
      </c>
      <c r="I398" s="63">
        <v>32.46</v>
      </c>
      <c r="J398" s="63">
        <v>0.60265600000000008</v>
      </c>
      <c r="K398" s="63">
        <v>346.04960000000011</v>
      </c>
      <c r="L398" s="63">
        <v>45.563199999999995</v>
      </c>
      <c r="M398" s="63">
        <v>23.344799999999999</v>
      </c>
      <c r="N398" s="63">
        <v>53.356000000000002</v>
      </c>
      <c r="O398" s="63">
        <v>19.076000000000001</v>
      </c>
      <c r="P398" s="63">
        <v>1.0937600000000001</v>
      </c>
      <c r="Q398" s="63">
        <v>211.82</v>
      </c>
      <c r="R398" s="63">
        <v>5.364E-2</v>
      </c>
      <c r="S398" s="63">
        <v>6.4960000000000004E-2</v>
      </c>
      <c r="T398" s="63">
        <v>7.000000000000001E-3</v>
      </c>
      <c r="U398" s="63">
        <v>21.759999999999998</v>
      </c>
    </row>
    <row r="399" spans="1:21" ht="15" customHeight="1" x14ac:dyDescent="0.25">
      <c r="A399" s="101"/>
      <c r="B399" s="8" t="s">
        <v>175</v>
      </c>
      <c r="C399" s="23">
        <v>100</v>
      </c>
      <c r="D399" s="24">
        <v>8.11</v>
      </c>
      <c r="E399" s="24">
        <v>5.665</v>
      </c>
      <c r="F399" s="24">
        <v>6.97</v>
      </c>
      <c r="G399" s="24">
        <v>111.33499999999999</v>
      </c>
      <c r="H399" s="60" t="s">
        <v>174</v>
      </c>
      <c r="I399" s="63">
        <v>16.010000000000002</v>
      </c>
      <c r="J399" s="63">
        <v>8.3960000000000008</v>
      </c>
      <c r="K399" s="63">
        <v>338.29599999999999</v>
      </c>
      <c r="L399" s="63">
        <v>77.792000000000002</v>
      </c>
      <c r="M399" s="63">
        <v>36.338000000000001</v>
      </c>
      <c r="N399" s="63">
        <v>193.58</v>
      </c>
      <c r="O399" s="63">
        <v>56.63</v>
      </c>
      <c r="P399" s="63">
        <v>2.1038999999999999</v>
      </c>
      <c r="Q399" s="63">
        <v>4.84</v>
      </c>
      <c r="R399" s="63">
        <v>0.23680000000000001</v>
      </c>
      <c r="S399" s="63">
        <v>0.25159999999999999</v>
      </c>
      <c r="T399" s="63">
        <v>6.6E-3</v>
      </c>
      <c r="U399" s="63">
        <v>0.32200000000000001</v>
      </c>
    </row>
    <row r="400" spans="1:21" ht="26.25" customHeight="1" x14ac:dyDescent="0.25">
      <c r="A400" s="101"/>
      <c r="B400" s="9" t="s">
        <v>277</v>
      </c>
      <c r="C400" s="18">
        <v>180</v>
      </c>
      <c r="D400" s="15">
        <v>3.762</v>
      </c>
      <c r="E400" s="15">
        <v>3.43</v>
      </c>
      <c r="F400" s="15">
        <v>49.21</v>
      </c>
      <c r="G400" s="15">
        <v>242.76</v>
      </c>
      <c r="H400" s="51" t="s">
        <v>276</v>
      </c>
      <c r="I400" s="63">
        <v>27.81</v>
      </c>
      <c r="J400" s="63">
        <v>0.61581599999999992</v>
      </c>
      <c r="K400" s="63">
        <v>1117.1969999999999</v>
      </c>
      <c r="L400" s="63">
        <v>25.091999999999999</v>
      </c>
      <c r="M400" s="63">
        <v>45.369</v>
      </c>
      <c r="N400" s="63">
        <v>117.17100000000001</v>
      </c>
      <c r="O400" s="63">
        <v>59.112000000000009</v>
      </c>
      <c r="P400" s="63">
        <v>1.8099000000000001</v>
      </c>
      <c r="Q400" s="63">
        <v>46.386000000000003</v>
      </c>
      <c r="R400" s="63">
        <v>0.23633999999999999</v>
      </c>
      <c r="S400" s="63">
        <v>0.14813999999999999</v>
      </c>
      <c r="T400" s="63">
        <v>3.72</v>
      </c>
      <c r="U400" s="63">
        <v>39.24</v>
      </c>
    </row>
    <row r="401" spans="1:21" ht="25.5" customHeight="1" x14ac:dyDescent="0.25">
      <c r="A401" s="101"/>
      <c r="B401" s="5" t="s">
        <v>148</v>
      </c>
      <c r="C401" s="20" t="s">
        <v>70</v>
      </c>
      <c r="D401" s="16">
        <v>0.38</v>
      </c>
      <c r="E401" s="16">
        <v>0</v>
      </c>
      <c r="F401" s="16">
        <v>19.821999999999999</v>
      </c>
      <c r="G401" s="16">
        <v>80.787000000000006</v>
      </c>
      <c r="H401" s="51" t="s">
        <v>78</v>
      </c>
      <c r="I401" s="63">
        <v>0</v>
      </c>
      <c r="J401" s="63">
        <v>0</v>
      </c>
      <c r="K401" s="63">
        <v>33.099999999999994</v>
      </c>
      <c r="L401" s="63">
        <v>3.9</v>
      </c>
      <c r="M401" s="63">
        <v>2.8</v>
      </c>
      <c r="N401" s="63">
        <v>0</v>
      </c>
      <c r="O401" s="63">
        <v>0</v>
      </c>
      <c r="P401" s="63">
        <v>0.19</v>
      </c>
      <c r="Q401" s="63">
        <v>11.6</v>
      </c>
      <c r="R401" s="63">
        <v>0</v>
      </c>
      <c r="S401" s="63">
        <v>0</v>
      </c>
      <c r="T401" s="63">
        <v>0</v>
      </c>
      <c r="U401" s="63">
        <v>11.2</v>
      </c>
    </row>
    <row r="402" spans="1:21" ht="15" customHeight="1" x14ac:dyDescent="0.25">
      <c r="A402" s="101"/>
      <c r="B402" s="9" t="s">
        <v>4</v>
      </c>
      <c r="C402" s="12">
        <v>60</v>
      </c>
      <c r="D402" s="13">
        <f>8*C402/100</f>
        <v>4.8</v>
      </c>
      <c r="E402" s="13">
        <f>1.5*C402/100</f>
        <v>0.9</v>
      </c>
      <c r="F402" s="13">
        <f>40.1*C402/100</f>
        <v>24.06</v>
      </c>
      <c r="G402" s="13">
        <f>206*C402/100</f>
        <v>123.6</v>
      </c>
      <c r="H402" s="51" t="s">
        <v>87</v>
      </c>
      <c r="I402" s="63">
        <v>0</v>
      </c>
      <c r="J402" s="63">
        <v>18.54</v>
      </c>
      <c r="K402" s="63">
        <v>147</v>
      </c>
      <c r="L402" s="63">
        <v>21</v>
      </c>
      <c r="M402" s="63">
        <v>28.2</v>
      </c>
      <c r="N402" s="63">
        <v>94.8</v>
      </c>
      <c r="O402" s="63">
        <v>0</v>
      </c>
      <c r="P402" s="63">
        <v>2.34</v>
      </c>
      <c r="Q402" s="63">
        <v>0</v>
      </c>
      <c r="R402" s="63">
        <v>0.10799999999999998</v>
      </c>
      <c r="S402" s="63">
        <v>4.8000000000000001E-2</v>
      </c>
      <c r="T402" s="63">
        <v>0</v>
      </c>
      <c r="U402" s="63">
        <v>0</v>
      </c>
    </row>
    <row r="403" spans="1:21" ht="15" customHeight="1" x14ac:dyDescent="0.25">
      <c r="A403" s="101"/>
      <c r="B403" s="9" t="s">
        <v>5</v>
      </c>
      <c r="C403" s="12">
        <v>60</v>
      </c>
      <c r="D403" s="13">
        <f>7.6*C403/100</f>
        <v>4.5599999999999996</v>
      </c>
      <c r="E403" s="13">
        <f>0.8*C403/100</f>
        <v>0.48</v>
      </c>
      <c r="F403" s="13">
        <f>49.2*C403/100</f>
        <v>29.52</v>
      </c>
      <c r="G403" s="15">
        <f>234*C403/100</f>
        <v>140.4</v>
      </c>
      <c r="H403" s="51" t="s">
        <v>88</v>
      </c>
      <c r="I403" s="63">
        <v>1.92</v>
      </c>
      <c r="J403" s="63">
        <v>3.6</v>
      </c>
      <c r="K403" s="63">
        <v>55.8</v>
      </c>
      <c r="L403" s="63">
        <v>12</v>
      </c>
      <c r="M403" s="63">
        <v>8.4</v>
      </c>
      <c r="N403" s="63">
        <v>39</v>
      </c>
      <c r="O403" s="63">
        <v>8.6999999999999993</v>
      </c>
      <c r="P403" s="63">
        <v>0.66</v>
      </c>
      <c r="Q403" s="63">
        <v>0</v>
      </c>
      <c r="R403" s="63">
        <v>6.6000000000000003E-2</v>
      </c>
      <c r="S403" s="63">
        <v>1.7999999999999999E-2</v>
      </c>
      <c r="T403" s="63">
        <v>0</v>
      </c>
      <c r="U403" s="63">
        <v>0</v>
      </c>
    </row>
    <row r="404" spans="1:21" ht="15" customHeight="1" x14ac:dyDescent="0.25">
      <c r="A404" s="106" t="s">
        <v>16</v>
      </c>
      <c r="B404" s="107"/>
      <c r="C404" s="37">
        <f>C397+C398+C399+C400+C401+C402+C403</f>
        <v>930</v>
      </c>
      <c r="D404" s="38">
        <f>SUM(D397:D403)</f>
        <v>27.507999999999999</v>
      </c>
      <c r="E404" s="38">
        <f t="shared" ref="E404:G404" si="83">SUM(E397:E403)</f>
        <v>22.050999999999998</v>
      </c>
      <c r="F404" s="38">
        <f t="shared" si="83"/>
        <v>145.87200000000001</v>
      </c>
      <c r="G404" s="38">
        <f t="shared" si="83"/>
        <v>891.79600000000005</v>
      </c>
      <c r="H404" s="51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</row>
    <row r="405" spans="1:21" ht="25.5" customHeight="1" x14ac:dyDescent="0.25">
      <c r="A405" s="101" t="s">
        <v>2</v>
      </c>
      <c r="B405" s="9" t="s">
        <v>171</v>
      </c>
      <c r="C405" s="18">
        <v>150</v>
      </c>
      <c r="D405" s="15">
        <v>11.38</v>
      </c>
      <c r="E405" s="15">
        <v>5.83</v>
      </c>
      <c r="F405" s="15">
        <v>25.69</v>
      </c>
      <c r="G405" s="15">
        <v>200.2</v>
      </c>
      <c r="H405" s="51" t="s">
        <v>170</v>
      </c>
      <c r="I405" s="63">
        <v>23.3</v>
      </c>
      <c r="J405" s="63">
        <v>43.0884</v>
      </c>
      <c r="K405" s="63">
        <v>174.82650000000001</v>
      </c>
      <c r="L405" s="63">
        <v>235.79400000000001</v>
      </c>
      <c r="M405" s="63">
        <v>33.527999999999999</v>
      </c>
      <c r="N405" s="63">
        <v>320.11349999999999</v>
      </c>
      <c r="O405" s="63">
        <v>49.108919999999998</v>
      </c>
      <c r="P405" s="63">
        <v>0.81224999999999992</v>
      </c>
      <c r="Q405" s="63">
        <v>67.706999999999994</v>
      </c>
      <c r="R405" s="63">
        <v>6.8430000000000005E-2</v>
      </c>
      <c r="S405" s="63">
        <v>0.38969999999999999</v>
      </c>
      <c r="T405" s="63">
        <v>0.17757000000000001</v>
      </c>
      <c r="U405" s="63">
        <v>0.70889999999999997</v>
      </c>
    </row>
    <row r="406" spans="1:21" ht="15" customHeight="1" x14ac:dyDescent="0.25">
      <c r="A406" s="101"/>
      <c r="B406" s="6" t="s">
        <v>169</v>
      </c>
      <c r="C406" s="12">
        <v>25</v>
      </c>
      <c r="D406" s="13">
        <v>0.1</v>
      </c>
      <c r="E406" s="13">
        <v>0</v>
      </c>
      <c r="F406" s="13">
        <v>16.25</v>
      </c>
      <c r="G406" s="15">
        <v>65.5</v>
      </c>
      <c r="H406" s="51" t="s">
        <v>168</v>
      </c>
      <c r="I406" s="63">
        <v>0</v>
      </c>
      <c r="J406" s="63">
        <v>0</v>
      </c>
      <c r="K406" s="63">
        <v>32.25</v>
      </c>
      <c r="L406" s="63">
        <v>3.5</v>
      </c>
      <c r="M406" s="63">
        <v>1.75</v>
      </c>
      <c r="N406" s="63">
        <v>2.25</v>
      </c>
      <c r="O406" s="63">
        <v>0</v>
      </c>
      <c r="P406" s="63">
        <v>0.32500000000000001</v>
      </c>
      <c r="Q406" s="63">
        <v>0</v>
      </c>
      <c r="R406" s="63">
        <v>2.5000000000000001E-3</v>
      </c>
      <c r="S406" s="63">
        <v>5.0000000000000001E-3</v>
      </c>
      <c r="T406" s="63">
        <v>0</v>
      </c>
      <c r="U406" s="63">
        <v>0.125</v>
      </c>
    </row>
    <row r="407" spans="1:21" ht="15" customHeight="1" x14ac:dyDescent="0.25">
      <c r="A407" s="101"/>
      <c r="B407" s="9" t="s">
        <v>158</v>
      </c>
      <c r="C407" s="12">
        <v>200</v>
      </c>
      <c r="D407" s="15">
        <v>1.5549999999999999</v>
      </c>
      <c r="E407" s="15">
        <v>1.1400000000000001</v>
      </c>
      <c r="F407" s="15">
        <v>12.225000000000001</v>
      </c>
      <c r="G407" s="15">
        <v>65.400000000000006</v>
      </c>
      <c r="H407" s="51" t="s">
        <v>109</v>
      </c>
      <c r="I407" s="63">
        <v>4.5</v>
      </c>
      <c r="J407" s="63">
        <v>1</v>
      </c>
      <c r="K407" s="63">
        <v>98.1</v>
      </c>
      <c r="L407" s="63">
        <v>65.25</v>
      </c>
      <c r="M407" s="63">
        <v>11.4</v>
      </c>
      <c r="N407" s="63">
        <v>53.24</v>
      </c>
      <c r="O407" s="63">
        <v>10</v>
      </c>
      <c r="P407" s="63">
        <v>0.9</v>
      </c>
      <c r="Q407" s="63">
        <v>11.5</v>
      </c>
      <c r="R407" s="63">
        <v>2.07E-2</v>
      </c>
      <c r="S407" s="63">
        <v>8.4999999999999992E-2</v>
      </c>
      <c r="T407" s="63">
        <v>1.4999999999999999E-2</v>
      </c>
      <c r="U407" s="63">
        <v>0.75</v>
      </c>
    </row>
    <row r="408" spans="1:21" ht="15" customHeight="1" x14ac:dyDescent="0.25">
      <c r="A408" s="102" t="s">
        <v>17</v>
      </c>
      <c r="B408" s="102"/>
      <c r="C408" s="39">
        <f>C405+C406+C407</f>
        <v>375</v>
      </c>
      <c r="D408" s="38">
        <f>SUM(D405:D407)</f>
        <v>13.035</v>
      </c>
      <c r="E408" s="38">
        <f t="shared" ref="E408:G408" si="84">SUM(E405:E407)</f>
        <v>6.9700000000000006</v>
      </c>
      <c r="F408" s="38">
        <f t="shared" si="84"/>
        <v>54.164999999999999</v>
      </c>
      <c r="G408" s="38">
        <f t="shared" si="84"/>
        <v>331.1</v>
      </c>
      <c r="H408" s="51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</row>
    <row r="409" spans="1:21" ht="24.75" customHeight="1" x14ac:dyDescent="0.25">
      <c r="A409" s="101" t="s">
        <v>3</v>
      </c>
      <c r="B409" s="7" t="s">
        <v>279</v>
      </c>
      <c r="C409" s="12">
        <v>80</v>
      </c>
      <c r="D409" s="13">
        <v>1.016</v>
      </c>
      <c r="E409" s="13">
        <v>4.3680000000000003</v>
      </c>
      <c r="F409" s="13">
        <v>6.9359999999999999</v>
      </c>
      <c r="G409" s="13">
        <v>71.176000000000002</v>
      </c>
      <c r="H409" s="51" t="s">
        <v>278</v>
      </c>
      <c r="I409" s="63">
        <v>6.42</v>
      </c>
      <c r="J409" s="63">
        <v>0.20488000000000001</v>
      </c>
      <c r="K409" s="63">
        <v>87.377999999999986</v>
      </c>
      <c r="L409" s="63">
        <v>14.141599999999999</v>
      </c>
      <c r="M409" s="63">
        <v>16.642399999999999</v>
      </c>
      <c r="N409" s="63">
        <v>40.39</v>
      </c>
      <c r="O409" s="63">
        <v>31.267200000000003</v>
      </c>
      <c r="P409" s="63">
        <v>0.44052000000000002</v>
      </c>
      <c r="Q409" s="63">
        <v>873.6</v>
      </c>
      <c r="R409" s="63">
        <v>0.14871999999999999</v>
      </c>
      <c r="S409" s="63">
        <v>7.5712000000000002E-2</v>
      </c>
      <c r="T409" s="63">
        <v>0</v>
      </c>
      <c r="U409" s="63">
        <v>2.1840000000000002</v>
      </c>
    </row>
    <row r="410" spans="1:21" ht="23.25" customHeight="1" x14ac:dyDescent="0.25">
      <c r="A410" s="101"/>
      <c r="B410" s="9" t="s">
        <v>204</v>
      </c>
      <c r="C410" s="18">
        <v>100</v>
      </c>
      <c r="D410" s="15">
        <v>6.5457142857142996</v>
      </c>
      <c r="E410" s="15">
        <v>7.1142857142856997</v>
      </c>
      <c r="F410" s="15">
        <v>16.891428571428499</v>
      </c>
      <c r="G410" s="15">
        <v>157.78</v>
      </c>
      <c r="H410" s="51" t="s">
        <v>106</v>
      </c>
      <c r="I410" s="63">
        <v>12.26</v>
      </c>
      <c r="J410" s="63">
        <v>7.1542857142857148</v>
      </c>
      <c r="K410" s="63">
        <v>299.85428571428571</v>
      </c>
      <c r="L410" s="63">
        <v>77.30857142857144</v>
      </c>
      <c r="M410" s="63">
        <v>31.62</v>
      </c>
      <c r="N410" s="63">
        <v>208.61428571428573</v>
      </c>
      <c r="O410" s="63">
        <v>131</v>
      </c>
      <c r="P410" s="63">
        <v>2.1040000000000001</v>
      </c>
      <c r="Q410" s="63">
        <v>44.571428571428569</v>
      </c>
      <c r="R410" s="63">
        <v>0.19128571428571428</v>
      </c>
      <c r="S410" s="63">
        <v>0.24357142857142858</v>
      </c>
      <c r="T410" s="63">
        <v>8.5714285714285719E-3</v>
      </c>
      <c r="U410" s="63">
        <v>0.41714285714285715</v>
      </c>
    </row>
    <row r="411" spans="1:21" ht="15" customHeight="1" x14ac:dyDescent="0.25">
      <c r="A411" s="101"/>
      <c r="B411" s="5" t="s">
        <v>188</v>
      </c>
      <c r="C411" s="20" t="s">
        <v>280</v>
      </c>
      <c r="D411" s="16">
        <v>3.3450000000000002</v>
      </c>
      <c r="E411" s="16">
        <v>5.625</v>
      </c>
      <c r="F411" s="16">
        <v>11.7</v>
      </c>
      <c r="G411" s="16">
        <v>110.77500000000001</v>
      </c>
      <c r="H411" s="51" t="s">
        <v>103</v>
      </c>
      <c r="I411" s="63">
        <v>27.09</v>
      </c>
      <c r="J411" s="63">
        <v>0.81569999999999998</v>
      </c>
      <c r="K411" s="63">
        <v>560.80799999999999</v>
      </c>
      <c r="L411" s="63">
        <v>90.037499999999994</v>
      </c>
      <c r="M411" s="63">
        <v>31.502999999999997</v>
      </c>
      <c r="N411" s="63">
        <v>62.914499999999997</v>
      </c>
      <c r="O411" s="63">
        <v>22.542768000000002</v>
      </c>
      <c r="P411" s="63">
        <v>1.2282</v>
      </c>
      <c r="Q411" s="63">
        <v>74.157000000000011</v>
      </c>
      <c r="R411" s="63">
        <v>6.3930000000000001E-2</v>
      </c>
      <c r="S411" s="63">
        <v>0.12945000000000001</v>
      </c>
      <c r="T411" s="63">
        <v>0</v>
      </c>
      <c r="U411" s="63">
        <v>105.24</v>
      </c>
    </row>
    <row r="412" spans="1:21" ht="15" customHeight="1" x14ac:dyDescent="0.25">
      <c r="A412" s="101"/>
      <c r="B412" s="5" t="s">
        <v>6</v>
      </c>
      <c r="C412" s="12">
        <v>200</v>
      </c>
      <c r="D412" s="13">
        <v>1</v>
      </c>
      <c r="E412" s="13">
        <v>0.2</v>
      </c>
      <c r="F412" s="13">
        <v>20.2</v>
      </c>
      <c r="G412" s="13">
        <v>86.6</v>
      </c>
      <c r="H412" s="51" t="s">
        <v>84</v>
      </c>
      <c r="I412" s="63">
        <v>0</v>
      </c>
      <c r="J412" s="63">
        <v>0</v>
      </c>
      <c r="K412" s="63">
        <v>240</v>
      </c>
      <c r="L412" s="63">
        <v>14</v>
      </c>
      <c r="M412" s="63">
        <v>8</v>
      </c>
      <c r="N412" s="63">
        <v>14</v>
      </c>
      <c r="O412" s="63">
        <v>0</v>
      </c>
      <c r="P412" s="63">
        <v>2.8</v>
      </c>
      <c r="Q412" s="63">
        <v>0</v>
      </c>
      <c r="R412" s="63">
        <v>0.02</v>
      </c>
      <c r="S412" s="63">
        <v>0.02</v>
      </c>
      <c r="T412" s="63">
        <v>0</v>
      </c>
      <c r="U412" s="63">
        <v>4</v>
      </c>
    </row>
    <row r="413" spans="1:21" ht="15" customHeight="1" x14ac:dyDescent="0.25">
      <c r="A413" s="101"/>
      <c r="B413" s="9" t="s">
        <v>4</v>
      </c>
      <c r="C413" s="12">
        <v>30</v>
      </c>
      <c r="D413" s="13">
        <f>8*C413/100</f>
        <v>2.4</v>
      </c>
      <c r="E413" s="13">
        <f>1.5*C413/100</f>
        <v>0.45</v>
      </c>
      <c r="F413" s="13">
        <f>40.1*C413/100</f>
        <v>12.03</v>
      </c>
      <c r="G413" s="13">
        <f>206*C413/100</f>
        <v>61.8</v>
      </c>
      <c r="H413" s="51" t="s">
        <v>87</v>
      </c>
      <c r="I413" s="63">
        <v>0</v>
      </c>
      <c r="J413" s="63">
        <v>9.27</v>
      </c>
      <c r="K413" s="63">
        <v>73.5</v>
      </c>
      <c r="L413" s="63">
        <v>10.5</v>
      </c>
      <c r="M413" s="63">
        <v>14.1</v>
      </c>
      <c r="N413" s="63">
        <v>47.4</v>
      </c>
      <c r="O413" s="63">
        <v>0</v>
      </c>
      <c r="P413" s="63">
        <v>1.17</v>
      </c>
      <c r="Q413" s="63">
        <v>0</v>
      </c>
      <c r="R413" s="63">
        <v>5.3999999999999992E-2</v>
      </c>
      <c r="S413" s="63">
        <v>2.4E-2</v>
      </c>
      <c r="T413" s="63">
        <v>0</v>
      </c>
      <c r="U413" s="63">
        <v>0</v>
      </c>
    </row>
    <row r="414" spans="1:21" ht="15" customHeight="1" x14ac:dyDescent="0.25">
      <c r="A414" s="102" t="s">
        <v>18</v>
      </c>
      <c r="B414" s="102"/>
      <c r="C414" s="45">
        <f>C409+C410+C411+C412+C413</f>
        <v>560</v>
      </c>
      <c r="D414" s="41">
        <f>SUM(D409:D413)</f>
        <v>14.3067142857143</v>
      </c>
      <c r="E414" s="41">
        <f t="shared" ref="E414:G414" si="85">SUM(E409:E413)</f>
        <v>17.7572857142857</v>
      </c>
      <c r="F414" s="41">
        <f t="shared" si="85"/>
        <v>67.757428571428505</v>
      </c>
      <c r="G414" s="41">
        <f t="shared" si="85"/>
        <v>488.13100000000003</v>
      </c>
      <c r="H414" s="51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</row>
    <row r="415" spans="1:21" ht="26.25" customHeight="1" x14ac:dyDescent="0.25">
      <c r="A415" s="101" t="s">
        <v>19</v>
      </c>
      <c r="B415" s="8" t="s">
        <v>156</v>
      </c>
      <c r="C415" s="18">
        <v>180</v>
      </c>
      <c r="D415" s="15">
        <v>5.22</v>
      </c>
      <c r="E415" s="15">
        <v>4.5</v>
      </c>
      <c r="F415" s="15">
        <v>7.2</v>
      </c>
      <c r="G415" s="15">
        <v>90.18</v>
      </c>
      <c r="H415" s="51" t="s">
        <v>86</v>
      </c>
      <c r="I415" s="63">
        <v>16.2</v>
      </c>
      <c r="J415" s="63">
        <v>3.6</v>
      </c>
      <c r="K415" s="63">
        <v>262.8</v>
      </c>
      <c r="L415" s="63">
        <v>216</v>
      </c>
      <c r="M415" s="63">
        <v>25.2</v>
      </c>
      <c r="N415" s="63">
        <v>162</v>
      </c>
      <c r="O415" s="63">
        <v>36</v>
      </c>
      <c r="P415" s="63">
        <v>0.18</v>
      </c>
      <c r="Q415" s="63">
        <v>39.6</v>
      </c>
      <c r="R415" s="63">
        <v>7.2000000000000008E-2</v>
      </c>
      <c r="S415" s="63">
        <v>0.30599999999999999</v>
      </c>
      <c r="T415" s="63">
        <v>0</v>
      </c>
      <c r="U415" s="63">
        <v>1.2599999999999998</v>
      </c>
    </row>
    <row r="416" spans="1:21" ht="15" customHeight="1" x14ac:dyDescent="0.25">
      <c r="A416" s="101"/>
      <c r="B416" s="6" t="s">
        <v>7</v>
      </c>
      <c r="C416" s="12">
        <v>20</v>
      </c>
      <c r="D416" s="13">
        <v>0.9</v>
      </c>
      <c r="E416" s="13">
        <v>0.34799999999999998</v>
      </c>
      <c r="F416" s="13">
        <v>6.1679999999999993</v>
      </c>
      <c r="G416" s="15">
        <v>31.32</v>
      </c>
      <c r="H416" s="51" t="s">
        <v>89</v>
      </c>
      <c r="I416" s="63">
        <v>0</v>
      </c>
      <c r="J416" s="63">
        <v>0</v>
      </c>
      <c r="K416" s="63">
        <v>18.399999999999999</v>
      </c>
      <c r="L416" s="63">
        <v>3.8</v>
      </c>
      <c r="M416" s="63">
        <v>2.6</v>
      </c>
      <c r="N416" s="63">
        <v>13</v>
      </c>
      <c r="O416" s="63">
        <v>0</v>
      </c>
      <c r="P416" s="63">
        <v>0.24</v>
      </c>
      <c r="Q416" s="63">
        <v>0</v>
      </c>
      <c r="R416" s="63">
        <v>2.2000000000000002E-2</v>
      </c>
      <c r="S416" s="63">
        <v>6.0000000000000001E-3</v>
      </c>
      <c r="T416" s="63">
        <v>0</v>
      </c>
      <c r="U416" s="63">
        <v>0</v>
      </c>
    </row>
    <row r="417" spans="1:21" ht="15" customHeight="1" x14ac:dyDescent="0.25">
      <c r="A417" s="102" t="s">
        <v>22</v>
      </c>
      <c r="B417" s="102"/>
      <c r="C417" s="40">
        <f>C415+C416</f>
        <v>200</v>
      </c>
      <c r="D417" s="41">
        <f>SUM(D415:D416)</f>
        <v>6.12</v>
      </c>
      <c r="E417" s="41">
        <f t="shared" ref="E417:G417" si="86">SUM(E415:E416)</f>
        <v>4.8479999999999999</v>
      </c>
      <c r="F417" s="41">
        <f t="shared" si="86"/>
        <v>13.367999999999999</v>
      </c>
      <c r="G417" s="41">
        <f t="shared" si="86"/>
        <v>121.5</v>
      </c>
      <c r="H417" s="51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</row>
    <row r="418" spans="1:21" ht="15" customHeight="1" x14ac:dyDescent="0.25">
      <c r="A418" s="103" t="s">
        <v>55</v>
      </c>
      <c r="B418" s="103"/>
      <c r="C418" s="21"/>
      <c r="D418" s="26">
        <f>D396+D404+D408+D414+D417</f>
        <v>80.406214285714299</v>
      </c>
      <c r="E418" s="26">
        <f t="shared" ref="E418:G418" si="87">E396+E404+E408+E414+E417</f>
        <v>79.336285714285694</v>
      </c>
      <c r="F418" s="26">
        <f t="shared" si="87"/>
        <v>352.63142857142856</v>
      </c>
      <c r="G418" s="22">
        <f t="shared" si="87"/>
        <v>2447.192</v>
      </c>
      <c r="H418" s="55"/>
      <c r="I418" s="66">
        <f>SUM(I390:I417)</f>
        <v>216.98999999999998</v>
      </c>
      <c r="J418" s="66">
        <f t="shared" ref="J418:U418" si="88">SUM(J390:J417)</f>
        <v>112.79871371428573</v>
      </c>
      <c r="K418" s="66">
        <f t="shared" si="88"/>
        <v>4826.1031857142852</v>
      </c>
      <c r="L418" s="66">
        <f t="shared" si="88"/>
        <v>1477.3500714285713</v>
      </c>
      <c r="M418" s="66">
        <f t="shared" si="88"/>
        <v>408.35419999999999</v>
      </c>
      <c r="N418" s="66">
        <f t="shared" si="88"/>
        <v>1910.8606857142861</v>
      </c>
      <c r="O418" s="66">
        <f t="shared" si="88"/>
        <v>563.11388799999997</v>
      </c>
      <c r="P418" s="66">
        <f t="shared" si="88"/>
        <v>23.43581</v>
      </c>
      <c r="Q418" s="66">
        <f t="shared" si="88"/>
        <v>1694.4924285714285</v>
      </c>
      <c r="R418" s="66">
        <f t="shared" si="88"/>
        <v>1.6225177142857143</v>
      </c>
      <c r="S418" s="66">
        <f t="shared" si="88"/>
        <v>2.3103254285714283</v>
      </c>
      <c r="T418" s="66">
        <f t="shared" si="88"/>
        <v>10.581741428571428</v>
      </c>
      <c r="U418" s="66">
        <f t="shared" si="88"/>
        <v>207.19824285714284</v>
      </c>
    </row>
    <row r="419" spans="1:21" ht="15" customHeight="1" x14ac:dyDescent="0.25">
      <c r="A419" s="108" t="s">
        <v>44</v>
      </c>
      <c r="B419" s="109"/>
      <c r="C419" s="109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10"/>
    </row>
    <row r="420" spans="1:21" ht="27.75" customHeight="1" x14ac:dyDescent="0.25">
      <c r="A420" s="101" t="s">
        <v>0</v>
      </c>
      <c r="B420" s="9" t="s">
        <v>281</v>
      </c>
      <c r="C420" s="18">
        <v>150</v>
      </c>
      <c r="D420" s="15">
        <v>6.18</v>
      </c>
      <c r="E420" s="15">
        <v>7.44</v>
      </c>
      <c r="F420" s="15">
        <v>24.72</v>
      </c>
      <c r="G420" s="15">
        <v>190.8</v>
      </c>
      <c r="H420" s="51" t="s">
        <v>282</v>
      </c>
      <c r="I420" s="63">
        <v>30.87</v>
      </c>
      <c r="J420" s="63">
        <v>1.1775</v>
      </c>
      <c r="K420" s="63">
        <v>74.932500000000005</v>
      </c>
      <c r="L420" s="63">
        <v>83.797499999999999</v>
      </c>
      <c r="M420" s="63">
        <v>11.52</v>
      </c>
      <c r="N420" s="63">
        <v>87.682500000000005</v>
      </c>
      <c r="O420" s="63">
        <v>12.949499999999999</v>
      </c>
      <c r="P420" s="63">
        <v>0.98850000000000005</v>
      </c>
      <c r="Q420" s="63">
        <v>62.1</v>
      </c>
      <c r="R420" s="63">
        <v>9.4425000000000009E-2</v>
      </c>
      <c r="S420" s="63">
        <v>5.4600000000000003E-2</v>
      </c>
      <c r="T420" s="63">
        <v>0.18899999999999997</v>
      </c>
      <c r="U420" s="63">
        <v>5.2500000000000012E-2</v>
      </c>
    </row>
    <row r="421" spans="1:21" ht="40.5" customHeight="1" x14ac:dyDescent="0.25">
      <c r="A421" s="101"/>
      <c r="B421" s="9" t="s">
        <v>283</v>
      </c>
      <c r="C421" s="12">
        <v>30</v>
      </c>
      <c r="D421" s="15">
        <v>1.4</v>
      </c>
      <c r="E421" s="15">
        <v>4.2</v>
      </c>
      <c r="F421" s="15">
        <v>23.6</v>
      </c>
      <c r="G421" s="15">
        <v>137.80000000000001</v>
      </c>
      <c r="H421" s="51" t="s">
        <v>79</v>
      </c>
      <c r="I421" s="63">
        <v>0</v>
      </c>
      <c r="J421" s="63">
        <v>0</v>
      </c>
      <c r="K421" s="63">
        <v>21.3</v>
      </c>
      <c r="L421" s="63">
        <v>3.3</v>
      </c>
      <c r="M421" s="63">
        <v>2.7</v>
      </c>
      <c r="N421" s="63">
        <v>15</v>
      </c>
      <c r="O421" s="63">
        <v>0</v>
      </c>
      <c r="P421" s="63">
        <v>0.24</v>
      </c>
      <c r="Q421" s="63">
        <v>0</v>
      </c>
      <c r="R421" s="63">
        <v>2.4E-2</v>
      </c>
      <c r="S421" s="63">
        <v>6.0000000000000001E-3</v>
      </c>
      <c r="T421" s="63">
        <v>0</v>
      </c>
      <c r="U421" s="63">
        <v>0</v>
      </c>
    </row>
    <row r="422" spans="1:21" ht="15" customHeight="1" x14ac:dyDescent="0.25">
      <c r="A422" s="101"/>
      <c r="B422" s="6" t="s">
        <v>7</v>
      </c>
      <c r="C422" s="12">
        <v>40</v>
      </c>
      <c r="D422" s="13">
        <f>7.5*C422/100</f>
        <v>3</v>
      </c>
      <c r="E422" s="13">
        <f>2.9*C422/100</f>
        <v>1.1599999999999999</v>
      </c>
      <c r="F422" s="13">
        <f>51.4*C422/100</f>
        <v>20.56</v>
      </c>
      <c r="G422" s="15">
        <f>261*C422/100</f>
        <v>104.4</v>
      </c>
      <c r="H422" s="51" t="s">
        <v>89</v>
      </c>
      <c r="I422" s="63">
        <v>0</v>
      </c>
      <c r="J422" s="63">
        <v>0</v>
      </c>
      <c r="K422" s="63">
        <v>36.799999999999997</v>
      </c>
      <c r="L422" s="63">
        <v>7.6</v>
      </c>
      <c r="M422" s="63">
        <v>5.2</v>
      </c>
      <c r="N422" s="63">
        <v>26</v>
      </c>
      <c r="O422" s="63">
        <v>0</v>
      </c>
      <c r="P422" s="63">
        <v>0.48</v>
      </c>
      <c r="Q422" s="63">
        <v>0</v>
      </c>
      <c r="R422" s="63">
        <v>4.4000000000000004E-2</v>
      </c>
      <c r="S422" s="63">
        <v>1.2E-2</v>
      </c>
      <c r="T422" s="63">
        <v>0</v>
      </c>
      <c r="U422" s="63">
        <v>0</v>
      </c>
    </row>
    <row r="423" spans="1:21" ht="25.5" customHeight="1" x14ac:dyDescent="0.25">
      <c r="A423" s="101"/>
      <c r="B423" s="9" t="s">
        <v>142</v>
      </c>
      <c r="C423" s="14" t="s">
        <v>141</v>
      </c>
      <c r="D423" s="15">
        <v>0.08</v>
      </c>
      <c r="E423" s="15">
        <v>7.25</v>
      </c>
      <c r="F423" s="15">
        <v>0.13</v>
      </c>
      <c r="G423" s="15">
        <v>66.099999999999994</v>
      </c>
      <c r="H423" s="51" t="s">
        <v>143</v>
      </c>
      <c r="I423" s="63">
        <v>0</v>
      </c>
      <c r="J423" s="63">
        <v>0.1</v>
      </c>
      <c r="K423" s="63">
        <v>3</v>
      </c>
      <c r="L423" s="63">
        <v>2.4</v>
      </c>
      <c r="M423" s="63">
        <v>0.05</v>
      </c>
      <c r="N423" s="63">
        <v>3</v>
      </c>
      <c r="O423" s="63">
        <v>0.28000000000000003</v>
      </c>
      <c r="P423" s="63">
        <v>0.02</v>
      </c>
      <c r="Q423" s="63">
        <v>45</v>
      </c>
      <c r="R423" s="63">
        <v>1E-3</v>
      </c>
      <c r="S423" s="63">
        <v>1.2E-2</v>
      </c>
      <c r="T423" s="63">
        <v>0.13</v>
      </c>
      <c r="U423" s="63">
        <v>0</v>
      </c>
    </row>
    <row r="424" spans="1:21" ht="15" customHeight="1" x14ac:dyDescent="0.25">
      <c r="A424" s="101"/>
      <c r="B424" s="9" t="s">
        <v>158</v>
      </c>
      <c r="C424" s="12">
        <v>200</v>
      </c>
      <c r="D424" s="15">
        <v>1.5549999999999999</v>
      </c>
      <c r="E424" s="15">
        <v>1.1400000000000001</v>
      </c>
      <c r="F424" s="15">
        <v>12.225000000000001</v>
      </c>
      <c r="G424" s="15">
        <v>65.400000000000006</v>
      </c>
      <c r="H424" s="51" t="s">
        <v>109</v>
      </c>
      <c r="I424" s="63">
        <v>4.5</v>
      </c>
      <c r="J424" s="63">
        <v>1</v>
      </c>
      <c r="K424" s="63">
        <v>98.1</v>
      </c>
      <c r="L424" s="63">
        <v>65.25</v>
      </c>
      <c r="M424" s="63">
        <v>11.4</v>
      </c>
      <c r="N424" s="63">
        <v>53.24</v>
      </c>
      <c r="O424" s="63">
        <v>10</v>
      </c>
      <c r="P424" s="63">
        <v>0.9</v>
      </c>
      <c r="Q424" s="63">
        <v>11.5</v>
      </c>
      <c r="R424" s="63">
        <v>2.07E-2</v>
      </c>
      <c r="S424" s="63">
        <v>8.4999999999999992E-2</v>
      </c>
      <c r="T424" s="63">
        <v>1.4999999999999999E-2</v>
      </c>
      <c r="U424" s="63">
        <v>0.75</v>
      </c>
    </row>
    <row r="425" spans="1:21" ht="15" customHeight="1" x14ac:dyDescent="0.25">
      <c r="A425" s="101"/>
      <c r="B425" s="5" t="s">
        <v>145</v>
      </c>
      <c r="C425" s="12">
        <v>185</v>
      </c>
      <c r="D425" s="13">
        <v>0.4</v>
      </c>
      <c r="E425" s="13">
        <v>0.4</v>
      </c>
      <c r="F425" s="13">
        <v>9.8000000000000007</v>
      </c>
      <c r="G425" s="13">
        <v>44.4</v>
      </c>
      <c r="H425" s="51" t="s">
        <v>72</v>
      </c>
      <c r="I425" s="63">
        <v>0</v>
      </c>
      <c r="J425" s="63">
        <v>0</v>
      </c>
      <c r="K425" s="63">
        <v>278</v>
      </c>
      <c r="L425" s="63">
        <v>16</v>
      </c>
      <c r="M425" s="63">
        <v>9</v>
      </c>
      <c r="N425" s="63">
        <v>11</v>
      </c>
      <c r="O425" s="63">
        <v>0</v>
      </c>
      <c r="P425" s="63">
        <v>2.2000000000000002</v>
      </c>
      <c r="Q425" s="63">
        <v>0</v>
      </c>
      <c r="R425" s="63">
        <v>0.03</v>
      </c>
      <c r="S425" s="63">
        <v>0.02</v>
      </c>
      <c r="T425" s="63">
        <v>0</v>
      </c>
      <c r="U425" s="63">
        <v>10</v>
      </c>
    </row>
    <row r="426" spans="1:21" ht="15" customHeight="1" x14ac:dyDescent="0.25">
      <c r="A426" s="102" t="s">
        <v>15</v>
      </c>
      <c r="B426" s="102"/>
      <c r="C426" s="37">
        <f>C420+C421+C422+C423+C424+C425</f>
        <v>615</v>
      </c>
      <c r="D426" s="38">
        <f>SUM(D420:D425)</f>
        <v>12.615</v>
      </c>
      <c r="E426" s="38">
        <f t="shared" ref="E426:G426" si="89">SUM(E420:E425)</f>
        <v>21.59</v>
      </c>
      <c r="F426" s="38">
        <f t="shared" si="89"/>
        <v>91.034999999999982</v>
      </c>
      <c r="G426" s="38">
        <f t="shared" si="89"/>
        <v>608.9</v>
      </c>
      <c r="H426" s="51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</row>
    <row r="427" spans="1:21" ht="24.75" customHeight="1" x14ac:dyDescent="0.25">
      <c r="A427" s="101" t="s">
        <v>1</v>
      </c>
      <c r="B427" s="9" t="s">
        <v>224</v>
      </c>
      <c r="C427" s="12">
        <v>80</v>
      </c>
      <c r="D427" s="19">
        <v>1.08</v>
      </c>
      <c r="E427" s="19">
        <v>4.2880000000000003</v>
      </c>
      <c r="F427" s="19">
        <v>6.1040000000000001</v>
      </c>
      <c r="G427" s="17">
        <v>67.335999999999999</v>
      </c>
      <c r="H427" s="51" t="s">
        <v>223</v>
      </c>
      <c r="I427" s="63">
        <v>10.83</v>
      </c>
      <c r="J427" s="63">
        <v>0.58209600000000006</v>
      </c>
      <c r="K427" s="63">
        <v>216.73320000000001</v>
      </c>
      <c r="L427" s="63">
        <v>29.175999999999998</v>
      </c>
      <c r="M427" s="63">
        <v>16.64</v>
      </c>
      <c r="N427" s="63">
        <v>32.852399999999996</v>
      </c>
      <c r="O427" s="63">
        <v>20.192640000000001</v>
      </c>
      <c r="P427" s="63">
        <v>1.0602400000000001</v>
      </c>
      <c r="Q427" s="63">
        <v>1.4976000000000003</v>
      </c>
      <c r="R427" s="63">
        <v>1.5302400000000001E-2</v>
      </c>
      <c r="S427" s="63">
        <v>3.0278399999999997E-2</v>
      </c>
      <c r="T427" s="63">
        <v>0</v>
      </c>
      <c r="U427" s="63">
        <v>7.5288000000000004</v>
      </c>
    </row>
    <row r="428" spans="1:21" ht="36.75" customHeight="1" x14ac:dyDescent="0.25">
      <c r="A428" s="101"/>
      <c r="B428" s="9" t="s">
        <v>225</v>
      </c>
      <c r="C428" s="18">
        <v>250</v>
      </c>
      <c r="D428" s="15">
        <v>1.9439999999999997</v>
      </c>
      <c r="E428" s="15">
        <v>5.7600000000000007</v>
      </c>
      <c r="F428" s="15">
        <v>8.3940000000000001</v>
      </c>
      <c r="G428" s="15">
        <v>93.201999999999998</v>
      </c>
      <c r="H428" s="51" t="s">
        <v>77</v>
      </c>
      <c r="I428" s="63">
        <v>33.804000000000002</v>
      </c>
      <c r="J428" s="63">
        <v>0.44598399999999994</v>
      </c>
      <c r="K428" s="63">
        <v>376.31360000000001</v>
      </c>
      <c r="L428" s="63">
        <v>46.0672</v>
      </c>
      <c r="M428" s="63">
        <v>21.712800000000001</v>
      </c>
      <c r="N428" s="63">
        <v>51.34</v>
      </c>
      <c r="O428" s="63">
        <v>24.836000000000002</v>
      </c>
      <c r="P428" s="63">
        <v>0.80815999999999999</v>
      </c>
      <c r="Q428" s="63">
        <v>212.20399999999998</v>
      </c>
      <c r="R428" s="63">
        <v>6.6120000000000012E-2</v>
      </c>
      <c r="S428" s="63">
        <v>7.6479999999999992E-2</v>
      </c>
      <c r="T428" s="63">
        <v>7.000000000000001E-3</v>
      </c>
      <c r="U428" s="63">
        <v>37.119999999999997</v>
      </c>
    </row>
    <row r="429" spans="1:21" ht="15" customHeight="1" x14ac:dyDescent="0.25">
      <c r="A429" s="101"/>
      <c r="B429" s="9" t="s">
        <v>284</v>
      </c>
      <c r="C429" s="18">
        <v>100</v>
      </c>
      <c r="D429" s="15">
        <v>18.18</v>
      </c>
      <c r="E429" s="15">
        <v>11.22</v>
      </c>
      <c r="F429" s="15">
        <v>0.26400000000000001</v>
      </c>
      <c r="G429" s="15">
        <v>174.46</v>
      </c>
      <c r="H429" s="51" t="s">
        <v>285</v>
      </c>
      <c r="I429" s="63">
        <v>31.18</v>
      </c>
      <c r="J429" s="63">
        <v>2.8799999999999999E-2</v>
      </c>
      <c r="K429" s="63">
        <v>406.89</v>
      </c>
      <c r="L429" s="63">
        <v>19.423999999999999</v>
      </c>
      <c r="M429" s="63">
        <v>41.595999999999997</v>
      </c>
      <c r="N429" s="63">
        <v>273.51400000000001</v>
      </c>
      <c r="O429" s="63">
        <v>116.994</v>
      </c>
      <c r="P429" s="63">
        <v>1.883</v>
      </c>
      <c r="Q429" s="63">
        <v>96</v>
      </c>
      <c r="R429" s="63">
        <v>1.4146799999999999</v>
      </c>
      <c r="S429" s="63">
        <v>0.21492</v>
      </c>
      <c r="T429" s="63">
        <v>0</v>
      </c>
      <c r="U429" s="63">
        <v>0.72</v>
      </c>
    </row>
    <row r="430" spans="1:21" ht="15" customHeight="1" x14ac:dyDescent="0.25">
      <c r="A430" s="101"/>
      <c r="B430" s="5" t="s">
        <v>220</v>
      </c>
      <c r="C430" s="18">
        <v>150</v>
      </c>
      <c r="D430" s="15">
        <v>2.9750000000000001</v>
      </c>
      <c r="E430" s="15">
        <v>3.9750000000000001</v>
      </c>
      <c r="F430" s="15">
        <v>30.037500000000001</v>
      </c>
      <c r="G430" s="15">
        <v>167.83750000000001</v>
      </c>
      <c r="H430" s="51" t="s">
        <v>107</v>
      </c>
      <c r="I430" s="63">
        <v>30.86</v>
      </c>
      <c r="J430" s="63">
        <v>8.1309000000000005</v>
      </c>
      <c r="K430" s="63">
        <v>55.56</v>
      </c>
      <c r="L430" s="63">
        <v>11.412000000000001</v>
      </c>
      <c r="M430" s="63">
        <v>27.063749999999999</v>
      </c>
      <c r="N430" s="63">
        <v>83.25</v>
      </c>
      <c r="O430" s="63">
        <v>26.888999999999996</v>
      </c>
      <c r="P430" s="63">
        <v>0.59099999999999997</v>
      </c>
      <c r="Q430" s="63">
        <v>30.375</v>
      </c>
      <c r="R430" s="63">
        <v>4.3395000000000003E-2</v>
      </c>
      <c r="S430" s="63">
        <v>2.946E-2</v>
      </c>
      <c r="T430" s="63">
        <v>8.7750000000000009E-2</v>
      </c>
      <c r="U430" s="63">
        <v>0</v>
      </c>
    </row>
    <row r="431" spans="1:21" ht="25.5" customHeight="1" x14ac:dyDescent="0.25">
      <c r="A431" s="101"/>
      <c r="B431" s="5" t="s">
        <v>197</v>
      </c>
      <c r="C431" s="12">
        <v>200</v>
      </c>
      <c r="D431" s="13">
        <v>0.62</v>
      </c>
      <c r="E431" s="13">
        <v>0.05</v>
      </c>
      <c r="F431" s="13">
        <v>22.692</v>
      </c>
      <c r="G431" s="13">
        <v>93.736999999999995</v>
      </c>
      <c r="H431" s="51" t="s">
        <v>115</v>
      </c>
      <c r="I431" s="63">
        <v>0</v>
      </c>
      <c r="J431" s="63">
        <v>0.12</v>
      </c>
      <c r="K431" s="63">
        <v>149.10000000000002</v>
      </c>
      <c r="L431" s="63">
        <v>12.700000000000001</v>
      </c>
      <c r="M431" s="63">
        <v>7.2</v>
      </c>
      <c r="N431" s="63">
        <v>19.600000000000001</v>
      </c>
      <c r="O431" s="63">
        <v>46.78</v>
      </c>
      <c r="P431" s="63">
        <v>0.38800000000000001</v>
      </c>
      <c r="Q431" s="63">
        <v>0</v>
      </c>
      <c r="R431" s="63">
        <v>0.02</v>
      </c>
      <c r="S431" s="63">
        <v>2.4E-2</v>
      </c>
      <c r="T431" s="63">
        <v>0</v>
      </c>
      <c r="U431" s="63">
        <v>0.46</v>
      </c>
    </row>
    <row r="432" spans="1:21" ht="15" customHeight="1" x14ac:dyDescent="0.25">
      <c r="A432" s="101"/>
      <c r="B432" s="9" t="s">
        <v>4</v>
      </c>
      <c r="C432" s="12">
        <v>50</v>
      </c>
      <c r="D432" s="13">
        <f>8*C432/100</f>
        <v>4</v>
      </c>
      <c r="E432" s="13">
        <f>1.5*C432/100</f>
        <v>0.75</v>
      </c>
      <c r="F432" s="13">
        <f>40.1*C432/100</f>
        <v>20.05</v>
      </c>
      <c r="G432" s="13">
        <f>206*C432/100</f>
        <v>103</v>
      </c>
      <c r="H432" s="51" t="s">
        <v>56</v>
      </c>
      <c r="I432" s="63">
        <v>0</v>
      </c>
      <c r="J432" s="63">
        <v>15.45</v>
      </c>
      <c r="K432" s="63">
        <v>122.5</v>
      </c>
      <c r="L432" s="63">
        <v>17.5</v>
      </c>
      <c r="M432" s="63">
        <v>23.5</v>
      </c>
      <c r="N432" s="63">
        <v>79</v>
      </c>
      <c r="O432" s="63">
        <v>0</v>
      </c>
      <c r="P432" s="63">
        <v>1.95</v>
      </c>
      <c r="Q432" s="63">
        <v>0</v>
      </c>
      <c r="R432" s="63">
        <v>0.09</v>
      </c>
      <c r="S432" s="63">
        <v>0.04</v>
      </c>
      <c r="T432" s="63">
        <v>0</v>
      </c>
      <c r="U432" s="63">
        <v>0</v>
      </c>
    </row>
    <row r="433" spans="1:21" ht="15" customHeight="1" x14ac:dyDescent="0.25">
      <c r="A433" s="101"/>
      <c r="B433" s="9" t="s">
        <v>5</v>
      </c>
      <c r="C433" s="12">
        <v>60</v>
      </c>
      <c r="D433" s="13">
        <f>7.6*C433/100</f>
        <v>4.5599999999999996</v>
      </c>
      <c r="E433" s="13">
        <f>0.8*C433/100</f>
        <v>0.48</v>
      </c>
      <c r="F433" s="13">
        <f>49.2*C433/100</f>
        <v>29.52</v>
      </c>
      <c r="G433" s="15">
        <f>234*C433/100</f>
        <v>140.4</v>
      </c>
      <c r="H433" s="51" t="s">
        <v>57</v>
      </c>
      <c r="I433" s="63">
        <v>1.92</v>
      </c>
      <c r="J433" s="63">
        <v>3.6</v>
      </c>
      <c r="K433" s="63">
        <v>55.8</v>
      </c>
      <c r="L433" s="63">
        <v>12</v>
      </c>
      <c r="M433" s="63">
        <v>8.4</v>
      </c>
      <c r="N433" s="63">
        <v>39</v>
      </c>
      <c r="O433" s="63">
        <v>8.6999999999999993</v>
      </c>
      <c r="P433" s="63">
        <v>0.66</v>
      </c>
      <c r="Q433" s="63">
        <v>0</v>
      </c>
      <c r="R433" s="63">
        <v>6.6000000000000003E-2</v>
      </c>
      <c r="S433" s="63">
        <v>1.7999999999999999E-2</v>
      </c>
      <c r="T433" s="63">
        <v>0</v>
      </c>
      <c r="U433" s="63">
        <v>0</v>
      </c>
    </row>
    <row r="434" spans="1:21" ht="15" customHeight="1" x14ac:dyDescent="0.25">
      <c r="A434" s="106" t="s">
        <v>25</v>
      </c>
      <c r="B434" s="107"/>
      <c r="C434" s="39">
        <f>C427+C428+C429+C430+C431+C432+C433</f>
        <v>890</v>
      </c>
      <c r="D434" s="38">
        <f>SUM(D427:D433)</f>
        <v>33.359000000000002</v>
      </c>
      <c r="E434" s="38">
        <f t="shared" ref="E434:G434" si="90">SUM(E427:E433)</f>
        <v>26.523000000000003</v>
      </c>
      <c r="F434" s="38">
        <f t="shared" si="90"/>
        <v>117.0615</v>
      </c>
      <c r="G434" s="38">
        <f t="shared" si="90"/>
        <v>839.97249999999997</v>
      </c>
      <c r="H434" s="51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</row>
    <row r="435" spans="1:21" ht="15" customHeight="1" x14ac:dyDescent="0.25">
      <c r="A435" s="101" t="s">
        <v>2</v>
      </c>
      <c r="B435" s="9" t="s">
        <v>228</v>
      </c>
      <c r="C435" s="18">
        <v>120</v>
      </c>
      <c r="D435" s="15">
        <v>9.5</v>
      </c>
      <c r="E435" s="15">
        <v>10</v>
      </c>
      <c r="F435" s="15">
        <v>14.2</v>
      </c>
      <c r="G435" s="15">
        <f>(D435+F435)*4+9*E435</f>
        <v>184.8</v>
      </c>
      <c r="H435" s="56" t="s">
        <v>229</v>
      </c>
      <c r="I435" s="63">
        <v>0</v>
      </c>
      <c r="J435" s="63">
        <v>0</v>
      </c>
      <c r="K435" s="63">
        <v>0</v>
      </c>
      <c r="L435" s="63">
        <v>373</v>
      </c>
      <c r="M435" s="63">
        <v>0</v>
      </c>
      <c r="N435" s="63">
        <v>0</v>
      </c>
      <c r="O435" s="63">
        <v>0</v>
      </c>
      <c r="P435" s="63">
        <v>0</v>
      </c>
      <c r="Q435" s="63">
        <v>0</v>
      </c>
      <c r="R435" s="63">
        <v>0</v>
      </c>
      <c r="S435" s="63">
        <v>0</v>
      </c>
      <c r="T435" s="63">
        <v>0</v>
      </c>
      <c r="U435" s="63">
        <v>0</v>
      </c>
    </row>
    <row r="436" spans="1:21" ht="39.75" customHeight="1" x14ac:dyDescent="0.25">
      <c r="A436" s="101"/>
      <c r="B436" s="9" t="s">
        <v>101</v>
      </c>
      <c r="C436" s="12">
        <v>60</v>
      </c>
      <c r="D436" s="13">
        <v>1.8</v>
      </c>
      <c r="E436" s="13">
        <v>2.9</v>
      </c>
      <c r="F436" s="13">
        <v>25.6</v>
      </c>
      <c r="G436" s="15">
        <v>135.70000000000002</v>
      </c>
      <c r="H436" s="51" t="s">
        <v>79</v>
      </c>
      <c r="I436" s="63">
        <v>0</v>
      </c>
      <c r="J436" s="63">
        <v>0</v>
      </c>
      <c r="K436" s="63">
        <v>66</v>
      </c>
      <c r="L436" s="63">
        <v>17.399999999999999</v>
      </c>
      <c r="M436" s="63">
        <v>12</v>
      </c>
      <c r="N436" s="63">
        <v>54</v>
      </c>
      <c r="O436" s="63">
        <v>0</v>
      </c>
      <c r="P436" s="63">
        <v>1.26</v>
      </c>
      <c r="Q436" s="63">
        <v>6.6</v>
      </c>
      <c r="R436" s="63">
        <v>4.8000000000000001E-2</v>
      </c>
      <c r="S436" s="63">
        <v>0.03</v>
      </c>
      <c r="T436" s="63">
        <v>0</v>
      </c>
      <c r="U436" s="63">
        <v>0</v>
      </c>
    </row>
    <row r="437" spans="1:21" ht="15" customHeight="1" x14ac:dyDescent="0.25">
      <c r="A437" s="101"/>
      <c r="B437" s="9" t="s">
        <v>149</v>
      </c>
      <c r="C437" s="12">
        <v>200</v>
      </c>
      <c r="D437" s="13">
        <v>0.23499999999999999</v>
      </c>
      <c r="E437" s="13">
        <v>4.4999999999999998E-2</v>
      </c>
      <c r="F437" s="13">
        <v>10.190000000000001</v>
      </c>
      <c r="G437" s="15">
        <v>43.01</v>
      </c>
      <c r="H437" s="51" t="s">
        <v>80</v>
      </c>
      <c r="I437" s="63">
        <v>5.0000000000000001E-3</v>
      </c>
      <c r="J437" s="63">
        <v>0.02</v>
      </c>
      <c r="K437" s="63">
        <v>33.25</v>
      </c>
      <c r="L437" s="63">
        <v>7.25</v>
      </c>
      <c r="M437" s="63">
        <v>5</v>
      </c>
      <c r="N437" s="63">
        <v>9.34</v>
      </c>
      <c r="O437" s="63">
        <v>0.5</v>
      </c>
      <c r="P437" s="63">
        <v>0.88</v>
      </c>
      <c r="Q437" s="63">
        <v>0.6</v>
      </c>
      <c r="R437" s="63">
        <v>2.7000000000000001E-3</v>
      </c>
      <c r="S437" s="63">
        <v>1.0999999999999999E-2</v>
      </c>
      <c r="T437" s="63">
        <v>0</v>
      </c>
      <c r="U437" s="63">
        <v>2.1</v>
      </c>
    </row>
    <row r="438" spans="1:21" ht="15" customHeight="1" x14ac:dyDescent="0.25">
      <c r="A438" s="106" t="s">
        <v>17</v>
      </c>
      <c r="B438" s="107"/>
      <c r="C438" s="39">
        <f>C435+C436+C437</f>
        <v>380</v>
      </c>
      <c r="D438" s="38">
        <f>SUM(D435:D437)</f>
        <v>11.535</v>
      </c>
      <c r="E438" s="38">
        <f t="shared" ref="E438:G438" si="91">SUM(E435:E437)</f>
        <v>12.945</v>
      </c>
      <c r="F438" s="38">
        <f t="shared" si="91"/>
        <v>49.989999999999995</v>
      </c>
      <c r="G438" s="38">
        <f t="shared" si="91"/>
        <v>363.51</v>
      </c>
      <c r="H438" s="51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</row>
    <row r="439" spans="1:21" ht="39" customHeight="1" x14ac:dyDescent="0.25">
      <c r="A439" s="101" t="s">
        <v>3</v>
      </c>
      <c r="B439" s="7" t="s">
        <v>287</v>
      </c>
      <c r="C439" s="12">
        <v>80</v>
      </c>
      <c r="D439" s="13">
        <v>1.52</v>
      </c>
      <c r="E439" s="13">
        <v>7.12</v>
      </c>
      <c r="F439" s="13">
        <v>6.16</v>
      </c>
      <c r="G439" s="13">
        <v>94.4</v>
      </c>
      <c r="H439" s="51" t="s">
        <v>286</v>
      </c>
      <c r="I439" s="63">
        <v>0</v>
      </c>
      <c r="J439" s="63">
        <v>0</v>
      </c>
      <c r="K439" s="63">
        <v>252</v>
      </c>
      <c r="L439" s="63">
        <v>32.799999999999997</v>
      </c>
      <c r="M439" s="63">
        <v>12</v>
      </c>
      <c r="N439" s="63">
        <v>29.6</v>
      </c>
      <c r="O439" s="63">
        <v>0</v>
      </c>
      <c r="P439" s="63">
        <v>0.56000000000000005</v>
      </c>
      <c r="Q439" s="63">
        <v>122.4</v>
      </c>
      <c r="R439" s="63">
        <v>1.6E-2</v>
      </c>
      <c r="S439" s="63">
        <v>0.04</v>
      </c>
      <c r="T439" s="63">
        <v>0</v>
      </c>
      <c r="U439" s="63">
        <v>5.6</v>
      </c>
    </row>
    <row r="440" spans="1:21" ht="15" customHeight="1" x14ac:dyDescent="0.25">
      <c r="A440" s="101"/>
      <c r="B440" s="9" t="s">
        <v>231</v>
      </c>
      <c r="C440" s="18">
        <v>100</v>
      </c>
      <c r="D440" s="15">
        <v>6.2344999999999997</v>
      </c>
      <c r="E440" s="15">
        <v>3.84</v>
      </c>
      <c r="F440" s="15">
        <v>13.83</v>
      </c>
      <c r="G440" s="15">
        <v>114.82</v>
      </c>
      <c r="H440" s="51" t="s">
        <v>230</v>
      </c>
      <c r="I440" s="63">
        <v>155.44999999999999</v>
      </c>
      <c r="J440" s="63">
        <v>17.9345</v>
      </c>
      <c r="K440" s="63">
        <v>461.8</v>
      </c>
      <c r="L440" s="63">
        <v>59.013000000000005</v>
      </c>
      <c r="M440" s="63">
        <v>56.476999999999997</v>
      </c>
      <c r="N440" s="63">
        <v>262.45400000000001</v>
      </c>
      <c r="O440" s="63">
        <v>634.42308000000003</v>
      </c>
      <c r="P440" s="63">
        <v>1.4038999999999999</v>
      </c>
      <c r="Q440" s="63">
        <v>58.6</v>
      </c>
      <c r="R440" s="63">
        <v>0.13714999999999999</v>
      </c>
      <c r="S440" s="63">
        <v>0.15976000000000001</v>
      </c>
      <c r="T440" s="63">
        <v>11.2</v>
      </c>
      <c r="U440" s="63">
        <v>4.22</v>
      </c>
    </row>
    <row r="441" spans="1:21" ht="15" customHeight="1" x14ac:dyDescent="0.25">
      <c r="A441" s="101"/>
      <c r="B441" s="5" t="s">
        <v>177</v>
      </c>
      <c r="C441" s="18">
        <v>180</v>
      </c>
      <c r="D441" s="15">
        <v>2.6584999999999996</v>
      </c>
      <c r="E441" s="15">
        <v>4.9659999999999993</v>
      </c>
      <c r="F441" s="15">
        <v>17.420000000000002</v>
      </c>
      <c r="G441" s="15">
        <v>125.04699999999998</v>
      </c>
      <c r="H441" s="51" t="s">
        <v>100</v>
      </c>
      <c r="I441" s="63">
        <v>28.13</v>
      </c>
      <c r="J441" s="63">
        <v>1.0424519999999999</v>
      </c>
      <c r="K441" s="63">
        <v>916.35300000000007</v>
      </c>
      <c r="L441" s="63">
        <v>53.262</v>
      </c>
      <c r="M441" s="63">
        <v>39.419999999999995</v>
      </c>
      <c r="N441" s="63">
        <v>116.93700000000001</v>
      </c>
      <c r="O441" s="63">
        <v>51.821999999999996</v>
      </c>
      <c r="P441" s="63">
        <v>1.4561999999999999</v>
      </c>
      <c r="Q441" s="63">
        <v>51.056999999999995</v>
      </c>
      <c r="R441" s="63">
        <v>0.19638000000000003</v>
      </c>
      <c r="S441" s="63">
        <v>0.15903</v>
      </c>
      <c r="T441" s="63">
        <v>0.12510000000000002</v>
      </c>
      <c r="U441" s="63">
        <v>31.131000000000004</v>
      </c>
    </row>
    <row r="442" spans="1:21" ht="15" customHeight="1" x14ac:dyDescent="0.25">
      <c r="A442" s="101"/>
      <c r="B442" s="5" t="s">
        <v>6</v>
      </c>
      <c r="C442" s="12">
        <v>200</v>
      </c>
      <c r="D442" s="13">
        <v>1</v>
      </c>
      <c r="E442" s="13">
        <v>0.2</v>
      </c>
      <c r="F442" s="13">
        <v>20.2</v>
      </c>
      <c r="G442" s="13">
        <v>86.6</v>
      </c>
      <c r="H442" s="51" t="s">
        <v>84</v>
      </c>
      <c r="I442" s="63">
        <v>0</v>
      </c>
      <c r="J442" s="63">
        <v>0</v>
      </c>
      <c r="K442" s="63">
        <v>240</v>
      </c>
      <c r="L442" s="63">
        <v>14</v>
      </c>
      <c r="M442" s="63">
        <v>8</v>
      </c>
      <c r="N442" s="63">
        <v>14</v>
      </c>
      <c r="O442" s="63">
        <v>0</v>
      </c>
      <c r="P442" s="63">
        <v>2.8</v>
      </c>
      <c r="Q442" s="63">
        <v>0</v>
      </c>
      <c r="R442" s="63">
        <v>0.02</v>
      </c>
      <c r="S442" s="63">
        <v>0.02</v>
      </c>
      <c r="T442" s="63">
        <v>0</v>
      </c>
      <c r="U442" s="63">
        <v>4</v>
      </c>
    </row>
    <row r="443" spans="1:21" ht="15" customHeight="1" x14ac:dyDescent="0.25">
      <c r="A443" s="101"/>
      <c r="B443" s="9" t="s">
        <v>4</v>
      </c>
      <c r="C443" s="12">
        <v>35</v>
      </c>
      <c r="D443" s="13">
        <f>8*C443/100</f>
        <v>2.8</v>
      </c>
      <c r="E443" s="13">
        <f>1.5*C443/100</f>
        <v>0.52500000000000002</v>
      </c>
      <c r="F443" s="13">
        <f>40.1*C443/100</f>
        <v>14.035</v>
      </c>
      <c r="G443" s="13">
        <f>206*C443/100</f>
        <v>72.099999999999994</v>
      </c>
      <c r="H443" s="51" t="s">
        <v>87</v>
      </c>
      <c r="I443" s="63">
        <v>0</v>
      </c>
      <c r="J443" s="63">
        <v>10.815</v>
      </c>
      <c r="K443" s="63">
        <v>85.75</v>
      </c>
      <c r="L443" s="63">
        <v>12.25</v>
      </c>
      <c r="M443" s="63">
        <v>16.45</v>
      </c>
      <c r="N443" s="63">
        <v>55.3</v>
      </c>
      <c r="O443" s="63">
        <v>0</v>
      </c>
      <c r="P443" s="63">
        <v>1.365</v>
      </c>
      <c r="Q443" s="63">
        <v>0</v>
      </c>
      <c r="R443" s="63">
        <v>6.3E-2</v>
      </c>
      <c r="S443" s="63">
        <v>2.8000000000000004E-2</v>
      </c>
      <c r="T443" s="63">
        <v>0</v>
      </c>
      <c r="U443" s="63">
        <v>0</v>
      </c>
    </row>
    <row r="444" spans="1:21" ht="15" customHeight="1" x14ac:dyDescent="0.25">
      <c r="A444" s="102" t="s">
        <v>18</v>
      </c>
      <c r="B444" s="102"/>
      <c r="C444" s="40">
        <f>C439+C440+C441+C442+C443</f>
        <v>595</v>
      </c>
      <c r="D444" s="41">
        <f>SUM(D439:D443)</f>
        <v>14.213000000000001</v>
      </c>
      <c r="E444" s="41">
        <f t="shared" ref="E444:G444" si="92">SUM(E439:E443)</f>
        <v>16.651</v>
      </c>
      <c r="F444" s="41">
        <f t="shared" si="92"/>
        <v>71.644999999999996</v>
      </c>
      <c r="G444" s="41">
        <f t="shared" si="92"/>
        <v>492.96699999999998</v>
      </c>
      <c r="H444" s="51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</row>
    <row r="445" spans="1:21" ht="24" customHeight="1" x14ac:dyDescent="0.25">
      <c r="A445" s="101" t="s">
        <v>19</v>
      </c>
      <c r="B445" s="8" t="s">
        <v>156</v>
      </c>
      <c r="C445" s="18">
        <v>180</v>
      </c>
      <c r="D445" s="15">
        <v>5.22</v>
      </c>
      <c r="E445" s="15">
        <v>4.5</v>
      </c>
      <c r="F445" s="15">
        <v>7.2</v>
      </c>
      <c r="G445" s="15">
        <v>90.18</v>
      </c>
      <c r="H445" s="51" t="s">
        <v>86</v>
      </c>
      <c r="I445" s="63">
        <v>16.2</v>
      </c>
      <c r="J445" s="63">
        <v>3.6</v>
      </c>
      <c r="K445" s="63">
        <v>262.8</v>
      </c>
      <c r="L445" s="63">
        <v>216</v>
      </c>
      <c r="M445" s="63">
        <v>25.2</v>
      </c>
      <c r="N445" s="63">
        <v>162</v>
      </c>
      <c r="O445" s="63">
        <v>36</v>
      </c>
      <c r="P445" s="63">
        <v>0.18</v>
      </c>
      <c r="Q445" s="63">
        <v>39.6</v>
      </c>
      <c r="R445" s="63">
        <v>7.2000000000000008E-2</v>
      </c>
      <c r="S445" s="63">
        <v>0.30599999999999999</v>
      </c>
      <c r="T445" s="63">
        <v>0</v>
      </c>
      <c r="U445" s="63">
        <v>1.2599999999999998</v>
      </c>
    </row>
    <row r="446" spans="1:21" ht="15" customHeight="1" x14ac:dyDescent="0.25">
      <c r="A446" s="101"/>
      <c r="B446" s="6" t="s">
        <v>7</v>
      </c>
      <c r="C446" s="12">
        <v>20</v>
      </c>
      <c r="D446" s="13">
        <v>0.9</v>
      </c>
      <c r="E446" s="13">
        <v>0.34799999999999998</v>
      </c>
      <c r="F446" s="13">
        <v>6.1679999999999993</v>
      </c>
      <c r="G446" s="15">
        <v>31.32</v>
      </c>
      <c r="H446" s="51" t="s">
        <v>89</v>
      </c>
      <c r="I446" s="63">
        <v>0</v>
      </c>
      <c r="J446" s="63">
        <v>0</v>
      </c>
      <c r="K446" s="63">
        <v>18.399999999999999</v>
      </c>
      <c r="L446" s="63">
        <v>3.8</v>
      </c>
      <c r="M446" s="63">
        <v>2.6</v>
      </c>
      <c r="N446" s="63">
        <v>13</v>
      </c>
      <c r="O446" s="63">
        <v>0</v>
      </c>
      <c r="P446" s="63">
        <v>0.24</v>
      </c>
      <c r="Q446" s="63">
        <v>0</v>
      </c>
      <c r="R446" s="63">
        <v>2.2000000000000002E-2</v>
      </c>
      <c r="S446" s="63">
        <v>6.0000000000000001E-3</v>
      </c>
      <c r="T446" s="63">
        <v>0</v>
      </c>
      <c r="U446" s="63">
        <v>0</v>
      </c>
    </row>
    <row r="447" spans="1:21" ht="15" customHeight="1" x14ac:dyDescent="0.25">
      <c r="A447" s="102" t="s">
        <v>22</v>
      </c>
      <c r="B447" s="102"/>
      <c r="C447" s="40">
        <f>C445+C446</f>
        <v>200</v>
      </c>
      <c r="D447" s="41">
        <f>SUM(D445:D446)</f>
        <v>6.12</v>
      </c>
      <c r="E447" s="41">
        <f t="shared" ref="E447:G447" si="93">SUM(E445:E446)</f>
        <v>4.8479999999999999</v>
      </c>
      <c r="F447" s="41">
        <f t="shared" si="93"/>
        <v>13.367999999999999</v>
      </c>
      <c r="G447" s="41">
        <f t="shared" si="93"/>
        <v>121.5</v>
      </c>
      <c r="H447" s="51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</row>
    <row r="448" spans="1:21" ht="15" customHeight="1" x14ac:dyDescent="0.25">
      <c r="A448" s="103" t="s">
        <v>45</v>
      </c>
      <c r="B448" s="103"/>
      <c r="C448" s="21"/>
      <c r="D448" s="22">
        <f>D426+D434+D438+D444+D447</f>
        <v>77.842000000000013</v>
      </c>
      <c r="E448" s="22">
        <f t="shared" ref="E448:G448" si="94">E426+E434+E438+E444+E447</f>
        <v>82.557000000000002</v>
      </c>
      <c r="F448" s="22">
        <f t="shared" si="94"/>
        <v>343.09949999999998</v>
      </c>
      <c r="G448" s="22">
        <f t="shared" si="94"/>
        <v>2426.8494999999998</v>
      </c>
      <c r="H448" s="55"/>
      <c r="I448" s="66">
        <f>SUM(I420:I447)</f>
        <v>343.74899999999997</v>
      </c>
      <c r="J448" s="66">
        <f t="shared" ref="J448:U448" si="95">SUM(J420:J447)</f>
        <v>64.047231999999994</v>
      </c>
      <c r="K448" s="66">
        <f t="shared" si="95"/>
        <v>4231.3823000000002</v>
      </c>
      <c r="L448" s="71">
        <f t="shared" si="95"/>
        <v>1115.4016999999999</v>
      </c>
      <c r="M448" s="66">
        <f t="shared" si="95"/>
        <v>363.12954999999999</v>
      </c>
      <c r="N448" s="66">
        <f t="shared" si="95"/>
        <v>1491.1099000000002</v>
      </c>
      <c r="O448" s="66">
        <f t="shared" si="95"/>
        <v>990.36622</v>
      </c>
      <c r="P448" s="66">
        <f t="shared" si="95"/>
        <v>22.313999999999997</v>
      </c>
      <c r="Q448" s="66">
        <f t="shared" si="95"/>
        <v>737.53360000000009</v>
      </c>
      <c r="R448" s="66">
        <f t="shared" si="95"/>
        <v>2.5068524000000001</v>
      </c>
      <c r="S448" s="66">
        <f t="shared" si="95"/>
        <v>1.3825284000000002</v>
      </c>
      <c r="T448" s="66">
        <f t="shared" si="95"/>
        <v>11.75385</v>
      </c>
      <c r="U448" s="66">
        <f t="shared" si="95"/>
        <v>104.9423</v>
      </c>
    </row>
    <row r="449" spans="1:21" ht="45.75" customHeight="1" x14ac:dyDescent="0.25">
      <c r="A449" s="104"/>
      <c r="B449" s="105"/>
      <c r="C449" s="2" t="s">
        <v>68</v>
      </c>
      <c r="D449" s="3" t="s">
        <v>65</v>
      </c>
      <c r="E449" s="3" t="s">
        <v>66</v>
      </c>
      <c r="F449" s="3" t="s">
        <v>69</v>
      </c>
      <c r="G449" s="4" t="s">
        <v>64</v>
      </c>
      <c r="H449" s="51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</row>
    <row r="450" spans="1:21" ht="24.95" customHeight="1" x14ac:dyDescent="0.25">
      <c r="A450" s="100" t="s">
        <v>46</v>
      </c>
      <c r="B450" s="100"/>
      <c r="C450" s="28">
        <f>(C240+C271+C303+C334+C365+C396+C426)/7</f>
        <v>672.14285714285711</v>
      </c>
      <c r="D450" s="29">
        <f>(D240+D271+D303+D334+D365+D396+D426)/7</f>
        <v>17.052071428571427</v>
      </c>
      <c r="E450" s="29">
        <f>(E240+E271+E303+E334+E365+E396+E426)/7</f>
        <v>27.037571428571429</v>
      </c>
      <c r="F450" s="29">
        <f>(F240+F271+F303+F334+F365+F396+F426)/7</f>
        <v>76.143000000000001</v>
      </c>
      <c r="G450" s="29">
        <f>(G240+G271+G303+G334+G365+G396+G426)/7</f>
        <v>616.93785714285707</v>
      </c>
      <c r="H450" s="58" t="s">
        <v>104</v>
      </c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</row>
    <row r="451" spans="1:21" ht="24.95" customHeight="1" x14ac:dyDescent="0.25">
      <c r="A451" s="100" t="s">
        <v>47</v>
      </c>
      <c r="B451" s="100"/>
      <c r="C451" s="28">
        <f>(C248+C281+C312+C343+C374+C404+C434)/7</f>
        <v>927.85714285714289</v>
      </c>
      <c r="D451" s="29">
        <f>(D248+D281+D312+D343+D374+D404+D434)/7</f>
        <v>31.4219306122449</v>
      </c>
      <c r="E451" s="29">
        <f>(E248+E281+E312+E343+E374+E404+E434)/7</f>
        <v>24.509251428571428</v>
      </c>
      <c r="F451" s="29">
        <f>(F248+F281+F312+F343+F374+F404+F434)/7</f>
        <v>127.58976530612244</v>
      </c>
      <c r="G451" s="29">
        <f>(G248+G281+G312+G343+G374+G404+G434)/7</f>
        <v>853.1613832653062</v>
      </c>
      <c r="H451" s="58" t="s">
        <v>61</v>
      </c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</row>
    <row r="452" spans="1:21" ht="24.95" customHeight="1" x14ac:dyDescent="0.25">
      <c r="A452" s="100" t="s">
        <v>48</v>
      </c>
      <c r="B452" s="100"/>
      <c r="C452" s="28">
        <f>(C252+C285+C316+C347+C378+C408+C438)/7</f>
        <v>347.85714285714283</v>
      </c>
      <c r="D452" s="29">
        <f>(D252+D285+D316+D347+D378+D408+D438)/7</f>
        <v>12.455428571428572</v>
      </c>
      <c r="E452" s="29">
        <f>(E252+E285+E316+E347+E378+E408+E438)/7</f>
        <v>9.0594285714285725</v>
      </c>
      <c r="F452" s="29">
        <f>(F252+F285+F316+F347+F378+F408+F438)/7</f>
        <v>54.770380952380954</v>
      </c>
      <c r="G452" s="29">
        <f>(G252+G285+G316+G347+G378+G408+G438)/7</f>
        <v>350.70171428571433</v>
      </c>
      <c r="H452" s="58" t="s">
        <v>62</v>
      </c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</row>
    <row r="453" spans="1:21" ht="24.95" customHeight="1" x14ac:dyDescent="0.25">
      <c r="A453" s="100" t="s">
        <v>49</v>
      </c>
      <c r="B453" s="100"/>
      <c r="C453" s="28">
        <f>(C259+C291+C322+C353+C384+C414+C444)/7</f>
        <v>582.14285714285711</v>
      </c>
      <c r="D453" s="29">
        <f>(D259+D291+D322+D353+D384+D414+D444)/7</f>
        <v>16.356224489795913</v>
      </c>
      <c r="E453" s="29">
        <f>(E259+E291+E322+E353+E384+E414+E444)/7</f>
        <v>16.337102040816323</v>
      </c>
      <c r="F453" s="29">
        <f>(F259+F291+F322+F353+F384+F414+F444)/7</f>
        <v>68.868438775510199</v>
      </c>
      <c r="G453" s="29">
        <f>(G259+G291+G322+G353+G384+G414+G444)/7</f>
        <v>488.88345918367349</v>
      </c>
      <c r="H453" s="58" t="s">
        <v>59</v>
      </c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</row>
    <row r="454" spans="1:21" ht="24.95" customHeight="1" x14ac:dyDescent="0.25">
      <c r="A454" s="100" t="s">
        <v>50</v>
      </c>
      <c r="B454" s="100"/>
      <c r="C454" s="28">
        <f>(C262+C294+C325+C356+C387+C417+C447)/7</f>
        <v>200</v>
      </c>
      <c r="D454" s="29">
        <f>(D262+D294+D325+D356+D387+D417+D447)/7</f>
        <v>6.1199999999999992</v>
      </c>
      <c r="E454" s="29">
        <f>(E262+E294+E325+E356+E387+E417+E447)/7</f>
        <v>4.8479999999999999</v>
      </c>
      <c r="F454" s="29">
        <f>(F262+F294+F325+F356+F387+F417+F447)/7</f>
        <v>13.367999999999997</v>
      </c>
      <c r="G454" s="29">
        <f>(G262+G294+G325+G356+G387+G417+G447)/7</f>
        <v>121.5</v>
      </c>
      <c r="H454" s="58" t="s">
        <v>60</v>
      </c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</row>
    <row r="455" spans="1:21" ht="24.95" customHeight="1" x14ac:dyDescent="0.25">
      <c r="A455" s="100" t="s">
        <v>51</v>
      </c>
      <c r="B455" s="100"/>
      <c r="C455" s="30"/>
      <c r="D455" s="29">
        <f>(D263+D295+D326+D357+D388+D418+D448)/7</f>
        <v>83.405655102040797</v>
      </c>
      <c r="E455" s="29">
        <f>(E263+E295+E326+E357+E388+E418+E448)/7</f>
        <v>81.791353469387758</v>
      </c>
      <c r="F455" s="29">
        <f>(F263+F295+F326+F357+F388+F418+F448)/7</f>
        <v>340.7395850340136</v>
      </c>
      <c r="G455" s="68">
        <f>(G263+G295+G326+G357+G388+G418+G448)/7</f>
        <v>2431.1844138775514</v>
      </c>
      <c r="H455" s="29"/>
      <c r="I455" s="69">
        <f t="shared" ref="I455:U455" si="96">(I263+I295+I326+I357+I388+I418+I448)/7</f>
        <v>317.50979857142858</v>
      </c>
      <c r="J455" s="69">
        <f t="shared" si="96"/>
        <v>101.91547447074831</v>
      </c>
      <c r="K455" s="69">
        <f t="shared" si="96"/>
        <v>4763.8095003401349</v>
      </c>
      <c r="L455" s="69">
        <f t="shared" si="96"/>
        <v>1250.909219727891</v>
      </c>
      <c r="M455" s="69">
        <f t="shared" si="96"/>
        <v>427.06802687074838</v>
      </c>
      <c r="N455" s="69">
        <f t="shared" si="96"/>
        <v>1812.4301224391452</v>
      </c>
      <c r="O455" s="69">
        <f t="shared" si="96"/>
        <v>842.84475545578232</v>
      </c>
      <c r="P455" s="69">
        <f t="shared" si="96"/>
        <v>23.907471734693875</v>
      </c>
      <c r="Q455" s="69">
        <f t="shared" si="96"/>
        <v>2951.5922816326529</v>
      </c>
      <c r="R455" s="69">
        <f t="shared" si="96"/>
        <v>1.7292906965986394</v>
      </c>
      <c r="S455" s="69">
        <f t="shared" si="96"/>
        <v>2.3087987782312926</v>
      </c>
      <c r="T455" s="69">
        <f t="shared" si="96"/>
        <v>14.117609904761906</v>
      </c>
      <c r="U455" s="69">
        <f t="shared" si="96"/>
        <v>148.59060149659862</v>
      </c>
    </row>
  </sheetData>
  <mergeCells count="202">
    <mergeCell ref="I8:P8"/>
    <mergeCell ref="Q8:U8"/>
    <mergeCell ref="A10:U10"/>
    <mergeCell ref="A11:U11"/>
    <mergeCell ref="A40:U40"/>
    <mergeCell ref="A72:U72"/>
    <mergeCell ref="A102:U102"/>
    <mergeCell ref="A132:U132"/>
    <mergeCell ref="A12:A17"/>
    <mergeCell ref="A18:B18"/>
    <mergeCell ref="A19:A24"/>
    <mergeCell ref="A25:B25"/>
    <mergeCell ref="A8:A9"/>
    <mergeCell ref="B8:B9"/>
    <mergeCell ref="C8:C9"/>
    <mergeCell ref="D8:F8"/>
    <mergeCell ref="G8:G9"/>
    <mergeCell ref="H8:H9"/>
    <mergeCell ref="A39:B39"/>
    <mergeCell ref="A41:A46"/>
    <mergeCell ref="A47:B47"/>
    <mergeCell ref="A48:A55"/>
    <mergeCell ref="A56:B56"/>
    <mergeCell ref="A26:A28"/>
    <mergeCell ref="F1:U1"/>
    <mergeCell ref="F2:U2"/>
    <mergeCell ref="F3:U3"/>
    <mergeCell ref="A4:U4"/>
    <mergeCell ref="A5:U5"/>
    <mergeCell ref="A6:U6"/>
    <mergeCell ref="A7:U7"/>
    <mergeCell ref="A1:E1"/>
    <mergeCell ref="A2:E2"/>
    <mergeCell ref="A3:E3"/>
    <mergeCell ref="A29:B29"/>
    <mergeCell ref="A30:A34"/>
    <mergeCell ref="A35:B35"/>
    <mergeCell ref="A36:A37"/>
    <mergeCell ref="A38:B38"/>
    <mergeCell ref="A71:B71"/>
    <mergeCell ref="A73:A78"/>
    <mergeCell ref="A79:B79"/>
    <mergeCell ref="A80:A86"/>
    <mergeCell ref="A87:B87"/>
    <mergeCell ref="A57:A59"/>
    <mergeCell ref="A60:B60"/>
    <mergeCell ref="A61:A66"/>
    <mergeCell ref="A67:B67"/>
    <mergeCell ref="A68:A69"/>
    <mergeCell ref="A70:B70"/>
    <mergeCell ref="A101:B101"/>
    <mergeCell ref="A103:A108"/>
    <mergeCell ref="A109:B109"/>
    <mergeCell ref="A110:A116"/>
    <mergeCell ref="A117:B117"/>
    <mergeCell ref="A88:A90"/>
    <mergeCell ref="A91:B91"/>
    <mergeCell ref="A92:A96"/>
    <mergeCell ref="A97:B97"/>
    <mergeCell ref="A98:A99"/>
    <mergeCell ref="A100:B100"/>
    <mergeCell ref="A131:B131"/>
    <mergeCell ref="A133:A138"/>
    <mergeCell ref="A139:B139"/>
    <mergeCell ref="A140:A146"/>
    <mergeCell ref="A147:B147"/>
    <mergeCell ref="A118:A120"/>
    <mergeCell ref="A121:B121"/>
    <mergeCell ref="A122:A126"/>
    <mergeCell ref="A127:B127"/>
    <mergeCell ref="A128:A129"/>
    <mergeCell ref="A130:B130"/>
    <mergeCell ref="A161:B161"/>
    <mergeCell ref="A163:A168"/>
    <mergeCell ref="A169:B169"/>
    <mergeCell ref="A170:A177"/>
    <mergeCell ref="A178:B178"/>
    <mergeCell ref="A148:A150"/>
    <mergeCell ref="A151:B151"/>
    <mergeCell ref="A152:A156"/>
    <mergeCell ref="A157:B157"/>
    <mergeCell ref="A158:A159"/>
    <mergeCell ref="A160:B160"/>
    <mergeCell ref="A162:U162"/>
    <mergeCell ref="A192:B192"/>
    <mergeCell ref="A194:A199"/>
    <mergeCell ref="A200:B200"/>
    <mergeCell ref="A201:A207"/>
    <mergeCell ref="A208:B208"/>
    <mergeCell ref="A179:A181"/>
    <mergeCell ref="A182:B182"/>
    <mergeCell ref="A183:A187"/>
    <mergeCell ref="A188:B188"/>
    <mergeCell ref="A189:A190"/>
    <mergeCell ref="A191:B191"/>
    <mergeCell ref="A193:U193"/>
    <mergeCell ref="A222:B222"/>
    <mergeCell ref="A224:B224"/>
    <mergeCell ref="A225:B225"/>
    <mergeCell ref="A226:B226"/>
    <mergeCell ref="A227:B227"/>
    <mergeCell ref="A228:B228"/>
    <mergeCell ref="A209:A211"/>
    <mergeCell ref="A212:B212"/>
    <mergeCell ref="A213:A217"/>
    <mergeCell ref="A218:B218"/>
    <mergeCell ref="A219:A220"/>
    <mergeCell ref="A221:B221"/>
    <mergeCell ref="A241:A247"/>
    <mergeCell ref="A248:B248"/>
    <mergeCell ref="A249:A251"/>
    <mergeCell ref="A252:B252"/>
    <mergeCell ref="A253:A258"/>
    <mergeCell ref="A259:B259"/>
    <mergeCell ref="A229:B229"/>
    <mergeCell ref="A230:B230"/>
    <mergeCell ref="A234:A239"/>
    <mergeCell ref="A240:B240"/>
    <mergeCell ref="A232:U232"/>
    <mergeCell ref="A233:U233"/>
    <mergeCell ref="A272:A280"/>
    <mergeCell ref="A281:B281"/>
    <mergeCell ref="A282:A284"/>
    <mergeCell ref="A285:B285"/>
    <mergeCell ref="A286:A290"/>
    <mergeCell ref="A291:B291"/>
    <mergeCell ref="A260:A261"/>
    <mergeCell ref="A262:B262"/>
    <mergeCell ref="A263:B263"/>
    <mergeCell ref="A271:B271"/>
    <mergeCell ref="A265:A270"/>
    <mergeCell ref="A264:U264"/>
    <mergeCell ref="A304:A311"/>
    <mergeCell ref="A312:B312"/>
    <mergeCell ref="A313:A315"/>
    <mergeCell ref="A316:B316"/>
    <mergeCell ref="A317:A321"/>
    <mergeCell ref="A322:B322"/>
    <mergeCell ref="A292:A293"/>
    <mergeCell ref="A294:B294"/>
    <mergeCell ref="A295:B295"/>
    <mergeCell ref="A297:A302"/>
    <mergeCell ref="A303:B303"/>
    <mergeCell ref="A296:U296"/>
    <mergeCell ref="A335:A342"/>
    <mergeCell ref="A343:B343"/>
    <mergeCell ref="A344:A346"/>
    <mergeCell ref="A347:B347"/>
    <mergeCell ref="A348:A352"/>
    <mergeCell ref="A353:B353"/>
    <mergeCell ref="A323:A324"/>
    <mergeCell ref="A325:B325"/>
    <mergeCell ref="A326:B326"/>
    <mergeCell ref="A328:A333"/>
    <mergeCell ref="A334:B334"/>
    <mergeCell ref="A327:U327"/>
    <mergeCell ref="A366:A373"/>
    <mergeCell ref="A374:B374"/>
    <mergeCell ref="A375:A377"/>
    <mergeCell ref="A378:B378"/>
    <mergeCell ref="A379:A383"/>
    <mergeCell ref="A384:B384"/>
    <mergeCell ref="A354:A355"/>
    <mergeCell ref="A356:B356"/>
    <mergeCell ref="A357:B357"/>
    <mergeCell ref="A359:A364"/>
    <mergeCell ref="A365:B365"/>
    <mergeCell ref="A358:U358"/>
    <mergeCell ref="A397:A403"/>
    <mergeCell ref="A404:B404"/>
    <mergeCell ref="A405:A407"/>
    <mergeCell ref="A408:B408"/>
    <mergeCell ref="A409:A413"/>
    <mergeCell ref="A414:B414"/>
    <mergeCell ref="A385:A386"/>
    <mergeCell ref="A387:B387"/>
    <mergeCell ref="A388:B388"/>
    <mergeCell ref="A390:A395"/>
    <mergeCell ref="A396:B396"/>
    <mergeCell ref="A389:U389"/>
    <mergeCell ref="A427:A433"/>
    <mergeCell ref="A434:B434"/>
    <mergeCell ref="A435:A437"/>
    <mergeCell ref="A438:B438"/>
    <mergeCell ref="A439:A443"/>
    <mergeCell ref="A444:B444"/>
    <mergeCell ref="A415:A416"/>
    <mergeCell ref="A417:B417"/>
    <mergeCell ref="A418:B418"/>
    <mergeCell ref="A420:A425"/>
    <mergeCell ref="A426:B426"/>
    <mergeCell ref="A419:U419"/>
    <mergeCell ref="A452:B452"/>
    <mergeCell ref="A453:B453"/>
    <mergeCell ref="A454:B454"/>
    <mergeCell ref="A455:B455"/>
    <mergeCell ref="A445:A446"/>
    <mergeCell ref="A447:B447"/>
    <mergeCell ref="A448:B448"/>
    <mergeCell ref="A449:B449"/>
    <mergeCell ref="A450:B450"/>
    <mergeCell ref="A451:B45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C9B41-32F1-4781-948A-1E5E0602755F}">
  <sheetPr>
    <tabColor theme="6" tint="0.39997558519241921"/>
  </sheetPr>
  <dimension ref="A1:U455"/>
  <sheetViews>
    <sheetView topLeftCell="A416" zoomScale="140" zoomScaleNormal="140" zoomScalePageLayoutView="120" workbookViewId="0">
      <selection activeCell="B425" sqref="B425"/>
    </sheetView>
  </sheetViews>
  <sheetFormatPr defaultColWidth="9.140625" defaultRowHeight="15" x14ac:dyDescent="0.25"/>
  <cols>
    <col min="1" max="1" width="8.42578125" style="1" customWidth="1"/>
    <col min="2" max="2" width="17.28515625" style="11" customWidth="1"/>
    <col min="3" max="3" width="6.5703125" style="31" customWidth="1"/>
    <col min="4" max="7" width="6.5703125" style="32" customWidth="1"/>
    <col min="8" max="8" width="10.5703125" style="94" customWidth="1"/>
    <col min="9" max="21" width="4.85546875" style="95" customWidth="1"/>
  </cols>
  <sheetData>
    <row r="1" spans="1:21" ht="15" customHeight="1" x14ac:dyDescent="0.25">
      <c r="A1" s="126" t="s">
        <v>132</v>
      </c>
      <c r="B1" s="126"/>
      <c r="C1" s="126"/>
      <c r="D1" s="126"/>
      <c r="E1" s="126"/>
      <c r="F1" s="126" t="s">
        <v>133</v>
      </c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58"/>
    </row>
    <row r="2" spans="1:21" ht="24" customHeight="1" x14ac:dyDescent="0.25">
      <c r="A2" s="126" t="s">
        <v>134</v>
      </c>
      <c r="B2" s="126"/>
      <c r="C2" s="126"/>
      <c r="D2" s="126"/>
      <c r="E2" s="126"/>
      <c r="F2" s="126" t="s">
        <v>135</v>
      </c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58"/>
    </row>
    <row r="3" spans="1:21" x14ac:dyDescent="0.25">
      <c r="A3" s="130" t="s">
        <v>136</v>
      </c>
      <c r="B3" s="130"/>
      <c r="C3" s="130"/>
      <c r="D3" s="130"/>
      <c r="E3" s="130"/>
      <c r="F3" s="130" t="s">
        <v>137</v>
      </c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59"/>
    </row>
    <row r="4" spans="1:21" x14ac:dyDescent="0.25">
      <c r="A4" s="160" t="s">
        <v>8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2"/>
    </row>
    <row r="5" spans="1:21" x14ac:dyDescent="0.25">
      <c r="A5" s="163" t="s">
        <v>9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5"/>
    </row>
    <row r="6" spans="1:21" x14ac:dyDescent="0.25">
      <c r="A6" s="128" t="s">
        <v>71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</row>
    <row r="7" spans="1:21" x14ac:dyDescent="0.25">
      <c r="A7" s="129" t="s">
        <v>288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</row>
    <row r="8" spans="1:21" ht="15" customHeight="1" x14ac:dyDescent="0.25">
      <c r="A8" s="146" t="s">
        <v>10</v>
      </c>
      <c r="B8" s="148" t="s">
        <v>11</v>
      </c>
      <c r="C8" s="119" t="s">
        <v>63</v>
      </c>
      <c r="D8" s="150" t="s">
        <v>12</v>
      </c>
      <c r="E8" s="150"/>
      <c r="F8" s="150"/>
      <c r="G8" s="155" t="s">
        <v>64</v>
      </c>
      <c r="H8" s="147" t="s">
        <v>58</v>
      </c>
      <c r="I8" s="131" t="s">
        <v>306</v>
      </c>
      <c r="J8" s="131"/>
      <c r="K8" s="131"/>
      <c r="L8" s="131"/>
      <c r="M8" s="131"/>
      <c r="N8" s="131"/>
      <c r="O8" s="131"/>
      <c r="P8" s="131"/>
      <c r="Q8" s="131" t="s">
        <v>307</v>
      </c>
      <c r="R8" s="131"/>
      <c r="S8" s="131"/>
      <c r="T8" s="131"/>
      <c r="U8" s="131"/>
    </row>
    <row r="9" spans="1:21" x14ac:dyDescent="0.25">
      <c r="A9" s="147"/>
      <c r="B9" s="149"/>
      <c r="C9" s="101"/>
      <c r="D9" s="36" t="s">
        <v>65</v>
      </c>
      <c r="E9" s="36" t="s">
        <v>66</v>
      </c>
      <c r="F9" s="36" t="s">
        <v>67</v>
      </c>
      <c r="G9" s="156"/>
      <c r="H9" s="147"/>
      <c r="I9" s="62" t="s">
        <v>293</v>
      </c>
      <c r="J9" s="62" t="s">
        <v>294</v>
      </c>
      <c r="K9" s="62" t="s">
        <v>295</v>
      </c>
      <c r="L9" s="62" t="s">
        <v>296</v>
      </c>
      <c r="M9" s="62" t="s">
        <v>297</v>
      </c>
      <c r="N9" s="62" t="s">
        <v>298</v>
      </c>
      <c r="O9" s="62" t="s">
        <v>299</v>
      </c>
      <c r="P9" s="62" t="s">
        <v>300</v>
      </c>
      <c r="Q9" s="62" t="s">
        <v>301</v>
      </c>
      <c r="R9" s="62" t="s">
        <v>302</v>
      </c>
      <c r="S9" s="62" t="s">
        <v>303</v>
      </c>
      <c r="T9" s="62" t="s">
        <v>304</v>
      </c>
      <c r="U9" s="61" t="s">
        <v>305</v>
      </c>
    </row>
    <row r="10" spans="1:21" x14ac:dyDescent="0.25">
      <c r="A10" s="166" t="s">
        <v>13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</row>
    <row r="11" spans="1:21" x14ac:dyDescent="0.25">
      <c r="A11" s="157" t="s">
        <v>14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</row>
    <row r="12" spans="1:21" ht="27.75" customHeight="1" x14ac:dyDescent="0.25">
      <c r="A12" s="101" t="s">
        <v>0</v>
      </c>
      <c r="B12" s="9" t="s">
        <v>138</v>
      </c>
      <c r="C12" s="12">
        <v>250</v>
      </c>
      <c r="D12" s="13">
        <v>8.4030000000000005</v>
      </c>
      <c r="E12" s="13">
        <v>9.86</v>
      </c>
      <c r="F12" s="13">
        <v>38.422000000000004</v>
      </c>
      <c r="G12" s="81">
        <v>276.04199999999997</v>
      </c>
      <c r="H12" s="73" t="s">
        <v>91</v>
      </c>
      <c r="I12" s="63">
        <v>20.399999999999999</v>
      </c>
      <c r="J12" s="63">
        <v>36.436000000000007</v>
      </c>
      <c r="K12" s="63">
        <v>365.10719999999992</v>
      </c>
      <c r="L12" s="63">
        <v>167.5104</v>
      </c>
      <c r="M12" s="63">
        <v>75.515599999999992</v>
      </c>
      <c r="N12" s="63">
        <v>293.27999999999997</v>
      </c>
      <c r="O12" s="63">
        <v>24.28</v>
      </c>
      <c r="P12" s="63">
        <v>1.79552</v>
      </c>
      <c r="Q12" s="63">
        <v>71.400000000000006</v>
      </c>
      <c r="R12" s="63">
        <v>0.24099999999999999</v>
      </c>
      <c r="S12" s="63">
        <v>0.33600000000000008</v>
      </c>
      <c r="T12" s="63">
        <v>0.16600000000000001</v>
      </c>
      <c r="U12" s="63">
        <v>1.56</v>
      </c>
    </row>
    <row r="13" spans="1:21" ht="15" customHeight="1" x14ac:dyDescent="0.25">
      <c r="A13" s="101"/>
      <c r="B13" s="9" t="s">
        <v>140</v>
      </c>
      <c r="C13" s="14" t="s">
        <v>139</v>
      </c>
      <c r="D13" s="15">
        <v>4.7699999999999996</v>
      </c>
      <c r="E13" s="15">
        <v>4.05</v>
      </c>
      <c r="F13" s="15">
        <v>0.25</v>
      </c>
      <c r="G13" s="82">
        <v>56.55</v>
      </c>
      <c r="H13" s="73" t="s">
        <v>74</v>
      </c>
      <c r="I13" s="63">
        <v>8</v>
      </c>
      <c r="J13" s="63">
        <v>12.28</v>
      </c>
      <c r="K13" s="63">
        <v>56</v>
      </c>
      <c r="L13" s="63">
        <v>22</v>
      </c>
      <c r="M13" s="63">
        <v>4.8</v>
      </c>
      <c r="N13" s="63">
        <v>76.8</v>
      </c>
      <c r="O13" s="63">
        <v>22</v>
      </c>
      <c r="P13" s="63">
        <v>1</v>
      </c>
      <c r="Q13" s="63">
        <v>104</v>
      </c>
      <c r="R13" s="63">
        <v>2.8000000000000004E-2</v>
      </c>
      <c r="S13" s="63">
        <v>0.17600000000000002</v>
      </c>
      <c r="T13" s="63">
        <v>0.88</v>
      </c>
      <c r="U13" s="63">
        <v>0</v>
      </c>
    </row>
    <row r="14" spans="1:21" ht="15" customHeight="1" x14ac:dyDescent="0.25">
      <c r="A14" s="101"/>
      <c r="B14" s="6" t="s">
        <v>7</v>
      </c>
      <c r="C14" s="12">
        <v>60</v>
      </c>
      <c r="D14" s="13">
        <f>7.5*C14/100</f>
        <v>4.5</v>
      </c>
      <c r="E14" s="13">
        <f>2.9*C14/100</f>
        <v>1.74</v>
      </c>
      <c r="F14" s="13">
        <f>51.4*C14/100</f>
        <v>30.84</v>
      </c>
      <c r="G14" s="82">
        <f>261*C14/100</f>
        <v>156.6</v>
      </c>
      <c r="H14" s="73" t="s">
        <v>89</v>
      </c>
      <c r="I14" s="63">
        <v>0</v>
      </c>
      <c r="J14" s="63">
        <v>0</v>
      </c>
      <c r="K14" s="63">
        <v>55.2</v>
      </c>
      <c r="L14" s="63">
        <v>11.4</v>
      </c>
      <c r="M14" s="63">
        <v>7.8</v>
      </c>
      <c r="N14" s="63">
        <v>39</v>
      </c>
      <c r="O14" s="63">
        <v>0</v>
      </c>
      <c r="P14" s="63">
        <v>0.72</v>
      </c>
      <c r="Q14" s="63">
        <v>0</v>
      </c>
      <c r="R14" s="63">
        <v>6.6000000000000003E-2</v>
      </c>
      <c r="S14" s="63">
        <v>1.7999999999999999E-2</v>
      </c>
      <c r="T14" s="63">
        <v>0</v>
      </c>
      <c r="U14" s="63">
        <v>0</v>
      </c>
    </row>
    <row r="15" spans="1:21" ht="25.5" customHeight="1" x14ac:dyDescent="0.25">
      <c r="A15" s="101"/>
      <c r="B15" s="9" t="s">
        <v>142</v>
      </c>
      <c r="C15" s="14" t="s">
        <v>289</v>
      </c>
      <c r="D15" s="15">
        <f>0.08*C15/10</f>
        <v>0.12</v>
      </c>
      <c r="E15" s="15">
        <f>7.25*C15/10</f>
        <v>10.875</v>
      </c>
      <c r="F15" s="15">
        <f>0.13*C15/10</f>
        <v>0.19500000000000001</v>
      </c>
      <c r="G15" s="82">
        <f>66.1*C15/10</f>
        <v>99.149999999999991</v>
      </c>
      <c r="H15" s="73" t="s">
        <v>143</v>
      </c>
      <c r="I15" s="63">
        <v>0</v>
      </c>
      <c r="J15" s="63">
        <v>0.15</v>
      </c>
      <c r="K15" s="63">
        <v>4.5</v>
      </c>
      <c r="L15" s="63">
        <v>3.6</v>
      </c>
      <c r="M15" s="63">
        <v>7.4999999999999997E-2</v>
      </c>
      <c r="N15" s="63">
        <v>4.5</v>
      </c>
      <c r="O15" s="63">
        <v>0.42</v>
      </c>
      <c r="P15" s="63">
        <v>0.03</v>
      </c>
      <c r="Q15" s="63">
        <v>67.5</v>
      </c>
      <c r="R15" s="63">
        <v>1.5E-3</v>
      </c>
      <c r="S15" s="63">
        <v>1.7999999999999999E-2</v>
      </c>
      <c r="T15" s="63">
        <v>0.19500000000000001</v>
      </c>
      <c r="U15" s="63">
        <v>0</v>
      </c>
    </row>
    <row r="16" spans="1:21" ht="15" customHeight="1" x14ac:dyDescent="0.25">
      <c r="A16" s="101"/>
      <c r="B16" s="9" t="s">
        <v>144</v>
      </c>
      <c r="C16" s="14" t="s">
        <v>70</v>
      </c>
      <c r="D16" s="15">
        <v>1.9725000000000001</v>
      </c>
      <c r="E16" s="15">
        <v>1.4750000000000001</v>
      </c>
      <c r="F16" s="15">
        <v>12.42</v>
      </c>
      <c r="G16" s="82">
        <v>71.215000000000003</v>
      </c>
      <c r="H16" s="73" t="s">
        <v>73</v>
      </c>
      <c r="I16" s="63">
        <v>4.5</v>
      </c>
      <c r="J16" s="63">
        <v>1</v>
      </c>
      <c r="K16" s="63">
        <v>111.02499999999999</v>
      </c>
      <c r="L16" s="63">
        <v>63.5</v>
      </c>
      <c r="M16" s="63">
        <v>17.625</v>
      </c>
      <c r="N16" s="63">
        <v>61.375</v>
      </c>
      <c r="O16" s="63">
        <v>16.125</v>
      </c>
      <c r="P16" s="63">
        <v>0.63000000000000012</v>
      </c>
      <c r="Q16" s="63">
        <v>11.074999999999999</v>
      </c>
      <c r="R16" s="63">
        <v>2.2499999999999999E-2</v>
      </c>
      <c r="S16" s="63">
        <v>0.08</v>
      </c>
      <c r="T16" s="63">
        <v>1.4999999999999999E-2</v>
      </c>
      <c r="U16" s="63">
        <v>0.65</v>
      </c>
    </row>
    <row r="17" spans="1:21" ht="15" customHeight="1" x14ac:dyDescent="0.25">
      <c r="A17" s="101"/>
      <c r="B17" s="5" t="s">
        <v>145</v>
      </c>
      <c r="C17" s="12">
        <v>185</v>
      </c>
      <c r="D17" s="13">
        <v>0.4</v>
      </c>
      <c r="E17" s="13">
        <v>0.4</v>
      </c>
      <c r="F17" s="13">
        <v>9.8000000000000007</v>
      </c>
      <c r="G17" s="81">
        <v>44.4</v>
      </c>
      <c r="H17" s="73" t="s">
        <v>72</v>
      </c>
      <c r="I17" s="63">
        <v>0</v>
      </c>
      <c r="J17" s="63">
        <v>0</v>
      </c>
      <c r="K17" s="63">
        <v>278</v>
      </c>
      <c r="L17" s="63">
        <v>16</v>
      </c>
      <c r="M17" s="63">
        <v>9</v>
      </c>
      <c r="N17" s="63">
        <v>11</v>
      </c>
      <c r="O17" s="63">
        <v>0</v>
      </c>
      <c r="P17" s="63">
        <v>2.2000000000000002</v>
      </c>
      <c r="Q17" s="63">
        <v>0</v>
      </c>
      <c r="R17" s="63">
        <v>0.03</v>
      </c>
      <c r="S17" s="63">
        <v>0.02</v>
      </c>
      <c r="T17" s="63">
        <v>0</v>
      </c>
      <c r="U17" s="63">
        <v>10</v>
      </c>
    </row>
    <row r="18" spans="1:21" ht="15" customHeight="1" x14ac:dyDescent="0.25">
      <c r="A18" s="144" t="s">
        <v>15</v>
      </c>
      <c r="B18" s="145"/>
      <c r="C18" s="37">
        <f>C12+C13+C14+C15+C16+C17</f>
        <v>750</v>
      </c>
      <c r="D18" s="38">
        <f>SUM(D12:D17)</f>
        <v>20.165500000000002</v>
      </c>
      <c r="E18" s="38">
        <f t="shared" ref="E18:G18" si="0">SUM(E12:E17)</f>
        <v>28.4</v>
      </c>
      <c r="F18" s="38">
        <f t="shared" si="0"/>
        <v>91.926999999999992</v>
      </c>
      <c r="G18" s="83">
        <f t="shared" si="0"/>
        <v>703.95699999999999</v>
      </c>
      <c r="H18" s="7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</row>
    <row r="19" spans="1:21" ht="51" customHeight="1" x14ac:dyDescent="0.25">
      <c r="A19" s="101" t="s">
        <v>1</v>
      </c>
      <c r="B19" s="7" t="s">
        <v>112</v>
      </c>
      <c r="C19" s="12">
        <v>100</v>
      </c>
      <c r="D19" s="70">
        <v>0.8</v>
      </c>
      <c r="E19" s="70">
        <v>0.1</v>
      </c>
      <c r="F19" s="70">
        <v>1.7</v>
      </c>
      <c r="G19" s="84">
        <v>13</v>
      </c>
      <c r="H19" s="73" t="s">
        <v>111</v>
      </c>
      <c r="I19" s="63">
        <v>0</v>
      </c>
      <c r="J19" s="63">
        <v>0</v>
      </c>
      <c r="K19" s="63">
        <v>141</v>
      </c>
      <c r="L19" s="63">
        <v>23</v>
      </c>
      <c r="M19" s="63">
        <v>14</v>
      </c>
      <c r="N19" s="63">
        <v>24</v>
      </c>
      <c r="O19" s="63">
        <v>0</v>
      </c>
      <c r="P19" s="63">
        <v>0.6</v>
      </c>
      <c r="Q19" s="63">
        <v>5</v>
      </c>
      <c r="R19" s="63">
        <v>0.02</v>
      </c>
      <c r="S19" s="63">
        <v>0.02</v>
      </c>
      <c r="T19" s="63">
        <v>0</v>
      </c>
      <c r="U19" s="63">
        <v>5</v>
      </c>
    </row>
    <row r="20" spans="1:21" ht="28.5" customHeight="1" x14ac:dyDescent="0.25">
      <c r="A20" s="101"/>
      <c r="B20" s="9" t="s">
        <v>146</v>
      </c>
      <c r="C20" s="18">
        <v>300</v>
      </c>
      <c r="D20" s="19">
        <v>2.1539999999999999</v>
      </c>
      <c r="E20" s="19">
        <v>6.6270000000000007</v>
      </c>
      <c r="F20" s="19">
        <v>13.206000000000001</v>
      </c>
      <c r="G20" s="82">
        <v>121.06399999999999</v>
      </c>
      <c r="H20" s="73" t="s">
        <v>97</v>
      </c>
      <c r="I20" s="63">
        <v>39.034999999999997</v>
      </c>
      <c r="J20" s="63">
        <v>0.71987600000000007</v>
      </c>
      <c r="K20" s="63">
        <v>415.72660000000008</v>
      </c>
      <c r="L20" s="63">
        <v>53.222200000000001</v>
      </c>
      <c r="M20" s="63">
        <v>28.020799999999998</v>
      </c>
      <c r="N20" s="63">
        <v>63.201000000000008</v>
      </c>
      <c r="O20" s="63">
        <v>22.695999999999998</v>
      </c>
      <c r="P20" s="63">
        <v>1.3174600000000001</v>
      </c>
      <c r="Q20" s="63">
        <v>253.72</v>
      </c>
      <c r="R20" s="63">
        <v>6.4189999999999997E-2</v>
      </c>
      <c r="S20" s="63">
        <v>7.6409999999999992E-2</v>
      </c>
      <c r="T20" s="63">
        <v>7.000000000000001E-3</v>
      </c>
      <c r="U20" s="63">
        <v>26.285</v>
      </c>
    </row>
    <row r="21" spans="1:21" ht="25.5" customHeight="1" x14ac:dyDescent="0.25">
      <c r="A21" s="101"/>
      <c r="B21" s="5" t="s">
        <v>147</v>
      </c>
      <c r="C21" s="18">
        <v>250</v>
      </c>
      <c r="D21" s="15">
        <f>19.1986666666667*C21/200</f>
        <v>23.998333333333377</v>
      </c>
      <c r="E21" s="15">
        <f>19.372*C21/200</f>
        <v>24.215</v>
      </c>
      <c r="F21" s="15">
        <f>41.8753333333333*C21/200</f>
        <v>52.344166666666624</v>
      </c>
      <c r="G21" s="82">
        <f>418.702*C21/200</f>
        <v>523.37750000000005</v>
      </c>
      <c r="H21" s="73" t="s">
        <v>124</v>
      </c>
      <c r="I21" s="63">
        <v>35.47</v>
      </c>
      <c r="J21" s="63">
        <v>0.77333333333333332</v>
      </c>
      <c r="K21" s="63">
        <v>1436.9416666666666</v>
      </c>
      <c r="L21" s="63">
        <v>466.66666666666669</v>
      </c>
      <c r="M21" s="63">
        <v>77.476666666666674</v>
      </c>
      <c r="N21" s="63">
        <v>330.18833333333333</v>
      </c>
      <c r="O21" s="63">
        <v>139.98333333333332</v>
      </c>
      <c r="P21" s="63">
        <v>3.225166666666667</v>
      </c>
      <c r="Q21" s="63">
        <v>950</v>
      </c>
      <c r="R21" s="63">
        <v>0.29459999999999997</v>
      </c>
      <c r="S21" s="63">
        <v>0.34860000000000002</v>
      </c>
      <c r="T21" s="63">
        <v>8.666666666666667E-2</v>
      </c>
      <c r="U21" s="63">
        <v>36.5</v>
      </c>
    </row>
    <row r="22" spans="1:21" ht="22.5" customHeight="1" x14ac:dyDescent="0.25">
      <c r="A22" s="101"/>
      <c r="B22" s="5" t="s">
        <v>148</v>
      </c>
      <c r="C22" s="20" t="s">
        <v>70</v>
      </c>
      <c r="D22" s="16">
        <v>0.38</v>
      </c>
      <c r="E22" s="16">
        <v>0</v>
      </c>
      <c r="F22" s="16">
        <v>19.821999999999999</v>
      </c>
      <c r="G22" s="85">
        <v>80.787000000000006</v>
      </c>
      <c r="H22" s="73" t="s">
        <v>78</v>
      </c>
      <c r="I22" s="63">
        <v>0</v>
      </c>
      <c r="J22" s="63">
        <v>0</v>
      </c>
      <c r="K22" s="63">
        <v>33.099999999999994</v>
      </c>
      <c r="L22" s="63">
        <v>3.9</v>
      </c>
      <c r="M22" s="63">
        <v>2.8</v>
      </c>
      <c r="N22" s="63">
        <v>0</v>
      </c>
      <c r="O22" s="63">
        <v>0</v>
      </c>
      <c r="P22" s="63">
        <v>0.19</v>
      </c>
      <c r="Q22" s="63">
        <v>11.6</v>
      </c>
      <c r="R22" s="63">
        <v>0</v>
      </c>
      <c r="S22" s="63">
        <v>0</v>
      </c>
      <c r="T22" s="63">
        <v>0</v>
      </c>
      <c r="U22" s="63">
        <v>11.2</v>
      </c>
    </row>
    <row r="23" spans="1:21" ht="15" customHeight="1" x14ac:dyDescent="0.25">
      <c r="A23" s="101"/>
      <c r="B23" s="9" t="s">
        <v>4</v>
      </c>
      <c r="C23" s="12">
        <v>60</v>
      </c>
      <c r="D23" s="13">
        <f>8*C23/100</f>
        <v>4.8</v>
      </c>
      <c r="E23" s="13">
        <f>1.5*C23/100</f>
        <v>0.9</v>
      </c>
      <c r="F23" s="13">
        <f>40.1*C23/100</f>
        <v>24.06</v>
      </c>
      <c r="G23" s="81">
        <f>206*C23/100</f>
        <v>123.6</v>
      </c>
      <c r="H23" s="73" t="s">
        <v>56</v>
      </c>
      <c r="I23" s="63">
        <v>0</v>
      </c>
      <c r="J23" s="63">
        <v>18.54</v>
      </c>
      <c r="K23" s="63">
        <v>147</v>
      </c>
      <c r="L23" s="63">
        <v>21</v>
      </c>
      <c r="M23" s="63">
        <v>28.2</v>
      </c>
      <c r="N23" s="63">
        <v>94.8</v>
      </c>
      <c r="O23" s="63">
        <v>0</v>
      </c>
      <c r="P23" s="63">
        <v>2.34</v>
      </c>
      <c r="Q23" s="63">
        <v>0</v>
      </c>
      <c r="R23" s="63">
        <v>0.10799999999999998</v>
      </c>
      <c r="S23" s="63">
        <v>4.8000000000000001E-2</v>
      </c>
      <c r="T23" s="63">
        <v>0</v>
      </c>
      <c r="U23" s="63">
        <v>0</v>
      </c>
    </row>
    <row r="24" spans="1:21" ht="15" customHeight="1" x14ac:dyDescent="0.25">
      <c r="A24" s="101"/>
      <c r="B24" s="9" t="s">
        <v>5</v>
      </c>
      <c r="C24" s="12">
        <v>50</v>
      </c>
      <c r="D24" s="13">
        <f>7.6*C24/100</f>
        <v>3.8</v>
      </c>
      <c r="E24" s="13">
        <f>0.8*C24/100</f>
        <v>0.4</v>
      </c>
      <c r="F24" s="13">
        <f>49.2*C24/100</f>
        <v>24.6</v>
      </c>
      <c r="G24" s="82">
        <f>234*C24/100</f>
        <v>117</v>
      </c>
      <c r="H24" s="73" t="s">
        <v>57</v>
      </c>
      <c r="I24" s="63">
        <v>1.6</v>
      </c>
      <c r="J24" s="63">
        <v>3</v>
      </c>
      <c r="K24" s="63">
        <v>46.5</v>
      </c>
      <c r="L24" s="63">
        <v>10</v>
      </c>
      <c r="M24" s="63">
        <v>7</v>
      </c>
      <c r="N24" s="63">
        <v>32.5</v>
      </c>
      <c r="O24" s="63">
        <v>7.25</v>
      </c>
      <c r="P24" s="63">
        <v>0.55000000000000004</v>
      </c>
      <c r="Q24" s="63">
        <v>0</v>
      </c>
      <c r="R24" s="63">
        <v>5.5E-2</v>
      </c>
      <c r="S24" s="63">
        <v>1.4999999999999999E-2</v>
      </c>
      <c r="T24" s="63">
        <v>0</v>
      </c>
      <c r="U24" s="63">
        <v>0</v>
      </c>
    </row>
    <row r="25" spans="1:21" ht="15" customHeight="1" x14ac:dyDescent="0.25">
      <c r="A25" s="144" t="s">
        <v>16</v>
      </c>
      <c r="B25" s="145"/>
      <c r="C25" s="37">
        <f>C19+C20+C21+C22+C23+C24</f>
        <v>960</v>
      </c>
      <c r="D25" s="38">
        <f>SUM(D19:D24)</f>
        <v>35.932333333333375</v>
      </c>
      <c r="E25" s="38">
        <f t="shared" ref="E25:G25" si="1">SUM(E19:E24)</f>
        <v>32.241999999999997</v>
      </c>
      <c r="F25" s="38">
        <f t="shared" si="1"/>
        <v>135.73216666666664</v>
      </c>
      <c r="G25" s="83">
        <f t="shared" si="1"/>
        <v>978.82850000000008</v>
      </c>
      <c r="H25" s="7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</row>
    <row r="26" spans="1:21" ht="36.75" customHeight="1" x14ac:dyDescent="0.25">
      <c r="A26" s="101" t="s">
        <v>2</v>
      </c>
      <c r="B26" s="8" t="s">
        <v>150</v>
      </c>
      <c r="C26" s="18">
        <v>100</v>
      </c>
      <c r="D26" s="15">
        <v>8.8777777777777782</v>
      </c>
      <c r="E26" s="15">
        <v>11.088888888888889</v>
      </c>
      <c r="F26" s="15">
        <v>28.655555555555555</v>
      </c>
      <c r="G26" s="82">
        <v>249.9111111111111</v>
      </c>
      <c r="H26" s="73" t="s">
        <v>151</v>
      </c>
      <c r="I26" s="63">
        <v>7.44</v>
      </c>
      <c r="J26" s="63">
        <v>2.6149999999999998</v>
      </c>
      <c r="K26" s="63">
        <v>153.07222222222219</v>
      </c>
      <c r="L26" s="63">
        <v>24.951111111111111</v>
      </c>
      <c r="M26" s="63">
        <v>15.92</v>
      </c>
      <c r="N26" s="63">
        <v>110.31666666666666</v>
      </c>
      <c r="O26" s="63">
        <v>1.4669333333333334</v>
      </c>
      <c r="P26" s="63">
        <v>1.3460000000000001</v>
      </c>
      <c r="Q26" s="63">
        <v>6.4444444444444446</v>
      </c>
      <c r="R26" s="63">
        <v>0.15855555555555556</v>
      </c>
      <c r="S26" s="63">
        <v>9.1955555555555554E-2</v>
      </c>
      <c r="T26" s="63">
        <v>2.6666666666666665E-2</v>
      </c>
      <c r="U26" s="63">
        <v>0</v>
      </c>
    </row>
    <row r="27" spans="1:21" ht="15" customHeight="1" x14ac:dyDescent="0.25">
      <c r="A27" s="101"/>
      <c r="B27" s="6" t="s">
        <v>7</v>
      </c>
      <c r="C27" s="12">
        <v>50</v>
      </c>
      <c r="D27" s="13">
        <f>7.5*C27/100</f>
        <v>3.75</v>
      </c>
      <c r="E27" s="13">
        <f>2.9*C27/100</f>
        <v>1.45</v>
      </c>
      <c r="F27" s="13">
        <f>51.4*C27/100</f>
        <v>25.7</v>
      </c>
      <c r="G27" s="82">
        <f>261*C27/100</f>
        <v>130.5</v>
      </c>
      <c r="H27" s="73" t="s">
        <v>89</v>
      </c>
      <c r="I27" s="63">
        <v>0</v>
      </c>
      <c r="J27" s="63">
        <v>0</v>
      </c>
      <c r="K27" s="63">
        <v>46</v>
      </c>
      <c r="L27" s="63">
        <v>9.5</v>
      </c>
      <c r="M27" s="63">
        <v>6.5</v>
      </c>
      <c r="N27" s="63">
        <v>32.5</v>
      </c>
      <c r="O27" s="63">
        <v>0</v>
      </c>
      <c r="P27" s="63">
        <v>0.6</v>
      </c>
      <c r="Q27" s="63">
        <v>0</v>
      </c>
      <c r="R27" s="63">
        <v>5.5E-2</v>
      </c>
      <c r="S27" s="63">
        <v>1.4999999999999999E-2</v>
      </c>
      <c r="T27" s="63">
        <v>0</v>
      </c>
      <c r="U27" s="63">
        <v>0</v>
      </c>
    </row>
    <row r="28" spans="1:21" ht="15" customHeight="1" x14ac:dyDescent="0.25">
      <c r="A28" s="101"/>
      <c r="B28" s="9" t="s">
        <v>149</v>
      </c>
      <c r="C28" s="12">
        <v>200</v>
      </c>
      <c r="D28" s="13">
        <v>0.23499999999999999</v>
      </c>
      <c r="E28" s="13">
        <v>4.4999999999999998E-2</v>
      </c>
      <c r="F28" s="13">
        <v>10.190000000000001</v>
      </c>
      <c r="G28" s="82">
        <v>43.01</v>
      </c>
      <c r="H28" s="73" t="s">
        <v>80</v>
      </c>
      <c r="I28" s="63">
        <v>5.0000000000000001E-3</v>
      </c>
      <c r="J28" s="63">
        <v>0.02</v>
      </c>
      <c r="K28" s="63">
        <v>33.25</v>
      </c>
      <c r="L28" s="63">
        <v>7.25</v>
      </c>
      <c r="M28" s="63">
        <v>5</v>
      </c>
      <c r="N28" s="63">
        <v>9.34</v>
      </c>
      <c r="O28" s="63">
        <v>0.5</v>
      </c>
      <c r="P28" s="63">
        <v>0.88</v>
      </c>
      <c r="Q28" s="63">
        <v>0.6</v>
      </c>
      <c r="R28" s="63">
        <v>2.7000000000000001E-3</v>
      </c>
      <c r="S28" s="63">
        <v>1.0999999999999999E-2</v>
      </c>
      <c r="T28" s="63">
        <v>0</v>
      </c>
      <c r="U28" s="63">
        <v>2.1</v>
      </c>
    </row>
    <row r="29" spans="1:21" ht="15" customHeight="1" x14ac:dyDescent="0.25">
      <c r="A29" s="106" t="s">
        <v>17</v>
      </c>
      <c r="B29" s="107"/>
      <c r="C29" s="39">
        <f>C26+C27+C28</f>
        <v>350</v>
      </c>
      <c r="D29" s="38">
        <f>SUM(D26:D28)</f>
        <v>12.862777777777778</v>
      </c>
      <c r="E29" s="38">
        <f t="shared" ref="E29:G29" si="2">SUM(E26:E28)</f>
        <v>12.583888888888888</v>
      </c>
      <c r="F29" s="38">
        <f t="shared" si="2"/>
        <v>64.545555555555552</v>
      </c>
      <c r="G29" s="83">
        <f t="shared" si="2"/>
        <v>423.42111111111109</v>
      </c>
      <c r="H29" s="7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</row>
    <row r="30" spans="1:21" ht="39" customHeight="1" x14ac:dyDescent="0.25">
      <c r="A30" s="101" t="s">
        <v>3</v>
      </c>
      <c r="B30" s="8" t="s">
        <v>152</v>
      </c>
      <c r="C30" s="12">
        <v>100</v>
      </c>
      <c r="D30" s="15">
        <v>1.64</v>
      </c>
      <c r="E30" s="15">
        <v>5.09</v>
      </c>
      <c r="F30" s="15">
        <v>5.85</v>
      </c>
      <c r="G30" s="82">
        <v>75.55</v>
      </c>
      <c r="H30" s="73" t="s">
        <v>99</v>
      </c>
      <c r="I30" s="63">
        <v>0.55000000000000004</v>
      </c>
      <c r="J30" s="63">
        <v>10.58</v>
      </c>
      <c r="K30" s="63">
        <v>260.64999999999998</v>
      </c>
      <c r="L30" s="63">
        <v>42.13</v>
      </c>
      <c r="M30" s="63">
        <v>14.36</v>
      </c>
      <c r="N30" s="63">
        <v>31.01</v>
      </c>
      <c r="O30" s="63">
        <v>4.5999999999999996</v>
      </c>
      <c r="P30" s="63">
        <v>0.58099999999999996</v>
      </c>
      <c r="Q30" s="63">
        <v>0</v>
      </c>
      <c r="R30" s="63">
        <v>2.9300000000000003E-2</v>
      </c>
      <c r="S30" s="63">
        <v>3.44E-2</v>
      </c>
      <c r="T30" s="63">
        <v>0.56699999999999995</v>
      </c>
      <c r="U30" s="63">
        <v>37.450000000000003</v>
      </c>
    </row>
    <row r="31" spans="1:21" ht="15" customHeight="1" x14ac:dyDescent="0.25">
      <c r="A31" s="101"/>
      <c r="B31" s="9" t="s">
        <v>153</v>
      </c>
      <c r="C31" s="12">
        <v>100</v>
      </c>
      <c r="D31" s="13">
        <v>18.23</v>
      </c>
      <c r="E31" s="13">
        <v>0.97</v>
      </c>
      <c r="F31" s="13">
        <v>0</v>
      </c>
      <c r="G31" s="81">
        <v>81.63</v>
      </c>
      <c r="H31" s="73" t="s">
        <v>154</v>
      </c>
      <c r="I31" s="63">
        <v>193</v>
      </c>
      <c r="J31" s="63">
        <v>19.398</v>
      </c>
      <c r="K31" s="63">
        <v>512.44500000000005</v>
      </c>
      <c r="L31" s="63">
        <v>50.64</v>
      </c>
      <c r="M31" s="63">
        <v>67.209999999999994</v>
      </c>
      <c r="N31" s="63">
        <v>293.17500000000001</v>
      </c>
      <c r="O31" s="63">
        <v>854</v>
      </c>
      <c r="P31" s="63">
        <v>0.99050000000000016</v>
      </c>
      <c r="Q31" s="63">
        <v>12.2</v>
      </c>
      <c r="R31" s="63">
        <v>0.13420000000000001</v>
      </c>
      <c r="S31" s="63">
        <v>0.13420000000000001</v>
      </c>
      <c r="T31" s="63">
        <v>11.5</v>
      </c>
      <c r="U31" s="63">
        <v>0.61</v>
      </c>
    </row>
    <row r="32" spans="1:21" ht="39" customHeight="1" x14ac:dyDescent="0.25">
      <c r="A32" s="101"/>
      <c r="B32" s="9" t="s">
        <v>155</v>
      </c>
      <c r="C32" s="12">
        <v>200</v>
      </c>
      <c r="D32" s="13">
        <v>3.84</v>
      </c>
      <c r="E32" s="13">
        <v>7.08</v>
      </c>
      <c r="F32" s="13">
        <v>29.78</v>
      </c>
      <c r="G32" s="81">
        <v>198.24</v>
      </c>
      <c r="H32" s="73" t="s">
        <v>114</v>
      </c>
      <c r="I32" s="63">
        <v>30</v>
      </c>
      <c r="J32" s="63">
        <v>0.63600000000000001</v>
      </c>
      <c r="K32" s="63">
        <v>1139.0899999999999</v>
      </c>
      <c r="L32" s="63">
        <v>26.08</v>
      </c>
      <c r="M32" s="63">
        <v>46.27</v>
      </c>
      <c r="N32" s="63">
        <v>119.75</v>
      </c>
      <c r="O32" s="63">
        <v>60.28</v>
      </c>
      <c r="P32" s="63">
        <v>1.849</v>
      </c>
      <c r="Q32" s="63">
        <v>51</v>
      </c>
      <c r="R32" s="63">
        <v>0.24099999999999999</v>
      </c>
      <c r="S32" s="63">
        <v>0.152</v>
      </c>
      <c r="T32" s="63">
        <v>0.13</v>
      </c>
      <c r="U32" s="63">
        <v>40</v>
      </c>
    </row>
    <row r="33" spans="1:21" ht="15" customHeight="1" x14ac:dyDescent="0.25">
      <c r="A33" s="101"/>
      <c r="B33" s="5" t="s">
        <v>6</v>
      </c>
      <c r="C33" s="12">
        <v>200</v>
      </c>
      <c r="D33" s="13">
        <v>1</v>
      </c>
      <c r="E33" s="13">
        <v>0.2</v>
      </c>
      <c r="F33" s="13">
        <v>20.2</v>
      </c>
      <c r="G33" s="81">
        <v>86.6</v>
      </c>
      <c r="H33" s="73" t="s">
        <v>84</v>
      </c>
      <c r="I33" s="63">
        <v>2</v>
      </c>
      <c r="J33" s="63">
        <v>0</v>
      </c>
      <c r="K33" s="63">
        <v>240</v>
      </c>
      <c r="L33" s="63">
        <v>14</v>
      </c>
      <c r="M33" s="63">
        <v>8</v>
      </c>
      <c r="N33" s="63">
        <v>14</v>
      </c>
      <c r="O33" s="63">
        <v>0</v>
      </c>
      <c r="P33" s="63">
        <v>2.8</v>
      </c>
      <c r="Q33" s="63">
        <v>0</v>
      </c>
      <c r="R33" s="63">
        <v>0.02</v>
      </c>
      <c r="S33" s="63">
        <v>0.02</v>
      </c>
      <c r="T33" s="63">
        <v>0</v>
      </c>
      <c r="U33" s="63">
        <v>4</v>
      </c>
    </row>
    <row r="34" spans="1:21" ht="15" customHeight="1" x14ac:dyDescent="0.25">
      <c r="A34" s="101"/>
      <c r="B34" s="9" t="s">
        <v>4</v>
      </c>
      <c r="C34" s="12">
        <v>50</v>
      </c>
      <c r="D34" s="13">
        <f>8*C34/100</f>
        <v>4</v>
      </c>
      <c r="E34" s="13">
        <f>1.5*C34/100</f>
        <v>0.75</v>
      </c>
      <c r="F34" s="13">
        <f>40.1*C34/100</f>
        <v>20.05</v>
      </c>
      <c r="G34" s="81">
        <f>206*C34/100</f>
        <v>103</v>
      </c>
      <c r="H34" s="73" t="s">
        <v>87</v>
      </c>
      <c r="I34" s="63">
        <v>0</v>
      </c>
      <c r="J34" s="63">
        <v>15.45</v>
      </c>
      <c r="K34" s="63">
        <v>122.5</v>
      </c>
      <c r="L34" s="63">
        <v>17.5</v>
      </c>
      <c r="M34" s="63">
        <v>23.5</v>
      </c>
      <c r="N34" s="63">
        <v>79</v>
      </c>
      <c r="O34" s="63">
        <v>0</v>
      </c>
      <c r="P34" s="63">
        <v>1.95</v>
      </c>
      <c r="Q34" s="63">
        <v>0</v>
      </c>
      <c r="R34" s="63">
        <v>0.09</v>
      </c>
      <c r="S34" s="63">
        <v>0.04</v>
      </c>
      <c r="T34" s="63">
        <v>0</v>
      </c>
      <c r="U34" s="63">
        <v>0</v>
      </c>
    </row>
    <row r="35" spans="1:21" ht="15" customHeight="1" x14ac:dyDescent="0.25">
      <c r="A35" s="102" t="s">
        <v>18</v>
      </c>
      <c r="B35" s="102"/>
      <c r="C35" s="40">
        <f>C30+C31+C32+C33+C34</f>
        <v>650</v>
      </c>
      <c r="D35" s="41">
        <f>SUM(D30:D34)</f>
        <v>28.71</v>
      </c>
      <c r="E35" s="41">
        <f t="shared" ref="E35:G35" si="3">SUM(E30:E34)</f>
        <v>14.09</v>
      </c>
      <c r="F35" s="41">
        <f t="shared" si="3"/>
        <v>75.88</v>
      </c>
      <c r="G35" s="86">
        <f t="shared" si="3"/>
        <v>545.02</v>
      </c>
      <c r="H35" s="7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</row>
    <row r="36" spans="1:21" ht="27" customHeight="1" x14ac:dyDescent="0.25">
      <c r="A36" s="101" t="s">
        <v>19</v>
      </c>
      <c r="B36" s="8" t="s">
        <v>156</v>
      </c>
      <c r="C36" s="18">
        <v>200</v>
      </c>
      <c r="D36" s="15">
        <v>5.8</v>
      </c>
      <c r="E36" s="15">
        <v>5</v>
      </c>
      <c r="F36" s="15">
        <v>8</v>
      </c>
      <c r="G36" s="82">
        <v>100.2</v>
      </c>
      <c r="H36" s="73" t="s">
        <v>86</v>
      </c>
      <c r="I36" s="63">
        <v>18</v>
      </c>
      <c r="J36" s="63">
        <v>4</v>
      </c>
      <c r="K36" s="63">
        <v>292</v>
      </c>
      <c r="L36" s="63">
        <v>240</v>
      </c>
      <c r="M36" s="63">
        <v>28</v>
      </c>
      <c r="N36" s="63">
        <v>180</v>
      </c>
      <c r="O36" s="63">
        <v>40</v>
      </c>
      <c r="P36" s="63">
        <v>0.2</v>
      </c>
      <c r="Q36" s="63">
        <v>44</v>
      </c>
      <c r="R36" s="63">
        <v>0.08</v>
      </c>
      <c r="S36" s="63">
        <v>0.34</v>
      </c>
      <c r="T36" s="63">
        <v>0</v>
      </c>
      <c r="U36" s="63">
        <v>1.4</v>
      </c>
    </row>
    <row r="37" spans="1:21" ht="15" customHeight="1" x14ac:dyDescent="0.25">
      <c r="A37" s="101"/>
      <c r="B37" s="6" t="s">
        <v>7</v>
      </c>
      <c r="C37" s="12">
        <v>25</v>
      </c>
      <c r="D37" s="13">
        <v>1.125</v>
      </c>
      <c r="E37" s="13">
        <v>0.435</v>
      </c>
      <c r="F37" s="13">
        <v>7.71</v>
      </c>
      <c r="G37" s="82">
        <v>39.15</v>
      </c>
      <c r="H37" s="73" t="s">
        <v>89</v>
      </c>
      <c r="I37" s="63">
        <v>0</v>
      </c>
      <c r="J37" s="63">
        <v>0</v>
      </c>
      <c r="K37" s="63">
        <v>23</v>
      </c>
      <c r="L37" s="63">
        <v>4.75</v>
      </c>
      <c r="M37" s="63">
        <v>3.25</v>
      </c>
      <c r="N37" s="63">
        <v>16.25</v>
      </c>
      <c r="O37" s="63">
        <v>0</v>
      </c>
      <c r="P37" s="63">
        <v>0.3</v>
      </c>
      <c r="Q37" s="63">
        <v>0</v>
      </c>
      <c r="R37" s="63">
        <v>2.75E-2</v>
      </c>
      <c r="S37" s="63">
        <v>7.4999999999999997E-3</v>
      </c>
      <c r="T37" s="63">
        <v>0</v>
      </c>
      <c r="U37" s="63">
        <v>0</v>
      </c>
    </row>
    <row r="38" spans="1:21" ht="15" customHeight="1" x14ac:dyDescent="0.25">
      <c r="A38" s="102" t="s">
        <v>22</v>
      </c>
      <c r="B38" s="102"/>
      <c r="C38" s="40">
        <f>C36+C37</f>
        <v>225</v>
      </c>
      <c r="D38" s="41">
        <f>SUM(D36:D37)</f>
        <v>6.9249999999999998</v>
      </c>
      <c r="E38" s="41">
        <f t="shared" ref="E38:G38" si="4">SUM(E36:E37)</f>
        <v>5.4349999999999996</v>
      </c>
      <c r="F38" s="41">
        <f t="shared" si="4"/>
        <v>15.71</v>
      </c>
      <c r="G38" s="86">
        <f t="shared" si="4"/>
        <v>139.35</v>
      </c>
      <c r="H38" s="73"/>
    </row>
    <row r="39" spans="1:21" ht="15" customHeight="1" x14ac:dyDescent="0.25">
      <c r="A39" s="103" t="s">
        <v>20</v>
      </c>
      <c r="B39" s="103"/>
      <c r="C39" s="21"/>
      <c r="D39" s="22">
        <f>D18+D25+D29+D35+D38</f>
        <v>104.59561111111115</v>
      </c>
      <c r="E39" s="22">
        <f t="shared" ref="E39:G39" si="5">E18+E25+E29+E35+E38</f>
        <v>92.750888888888895</v>
      </c>
      <c r="F39" s="22">
        <f t="shared" si="5"/>
        <v>383.79472222222216</v>
      </c>
      <c r="G39" s="87">
        <f t="shared" si="5"/>
        <v>2790.5766111111111</v>
      </c>
      <c r="H39" s="22"/>
      <c r="I39" s="80">
        <f>SUM(I12:I38)</f>
        <v>360</v>
      </c>
      <c r="J39" s="80">
        <f t="shared" ref="J39:U39" si="6">SUM(J12:J38)</f>
        <v>125.59820933333333</v>
      </c>
      <c r="K39" s="80">
        <f t="shared" si="6"/>
        <v>5912.1076888888883</v>
      </c>
      <c r="L39" s="80">
        <f t="shared" si="6"/>
        <v>1298.6003777777778</v>
      </c>
      <c r="M39" s="80">
        <f t="shared" si="6"/>
        <v>490.32306666666665</v>
      </c>
      <c r="N39" s="80">
        <f t="shared" si="6"/>
        <v>1915.9859999999996</v>
      </c>
      <c r="O39" s="80">
        <f t="shared" si="6"/>
        <v>1193.6012666666666</v>
      </c>
      <c r="P39" s="80">
        <f t="shared" si="6"/>
        <v>26.094646666666666</v>
      </c>
      <c r="Q39" s="80">
        <f t="shared" si="6"/>
        <v>1588.5394444444444</v>
      </c>
      <c r="R39" s="80">
        <f t="shared" si="6"/>
        <v>1.769045555555556</v>
      </c>
      <c r="S39" s="80">
        <f t="shared" si="6"/>
        <v>2.0020655555555553</v>
      </c>
      <c r="T39" s="80">
        <f t="shared" si="6"/>
        <v>13.573333333333334</v>
      </c>
      <c r="U39" s="80">
        <f t="shared" si="6"/>
        <v>176.75500000000002</v>
      </c>
    </row>
    <row r="40" spans="1:21" ht="15" customHeight="1" x14ac:dyDescent="0.25">
      <c r="A40" s="153" t="s">
        <v>21</v>
      </c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</row>
    <row r="41" spans="1:21" ht="24.75" customHeight="1" x14ac:dyDescent="0.25">
      <c r="A41" s="101" t="s">
        <v>0</v>
      </c>
      <c r="B41" s="9" t="s">
        <v>157</v>
      </c>
      <c r="C41" s="18">
        <v>250</v>
      </c>
      <c r="D41" s="15">
        <v>5.9070000000000009</v>
      </c>
      <c r="E41" s="15">
        <v>9.452</v>
      </c>
      <c r="F41" s="15">
        <v>34.822000000000003</v>
      </c>
      <c r="G41" s="82">
        <v>247.96199999999999</v>
      </c>
      <c r="H41" s="73" t="s">
        <v>110</v>
      </c>
      <c r="I41" s="63">
        <v>21.349440000000001</v>
      </c>
      <c r="J41" s="63">
        <v>8.1769599999999993</v>
      </c>
      <c r="K41" s="63">
        <v>222.3552</v>
      </c>
      <c r="L41" s="63">
        <v>157.02719999999999</v>
      </c>
      <c r="M41" s="63">
        <v>36.107599999999998</v>
      </c>
      <c r="N41" s="63">
        <v>171.12</v>
      </c>
      <c r="O41" s="63">
        <v>43.72</v>
      </c>
      <c r="P41" s="63">
        <v>0.54271999999999998</v>
      </c>
      <c r="Q41" s="63">
        <v>72.456000000000003</v>
      </c>
      <c r="R41" s="63">
        <v>8.048799999999999E-2</v>
      </c>
      <c r="S41" s="63">
        <v>0.21398400000000001</v>
      </c>
      <c r="T41" s="63">
        <v>0.16744000000000001</v>
      </c>
      <c r="U41" s="63">
        <v>1.6224000000000001</v>
      </c>
    </row>
    <row r="42" spans="1:21" ht="15" customHeight="1" x14ac:dyDescent="0.25">
      <c r="A42" s="101"/>
      <c r="B42" s="9" t="s">
        <v>140</v>
      </c>
      <c r="C42" s="14" t="s">
        <v>139</v>
      </c>
      <c r="D42" s="15">
        <v>4.7699999999999996</v>
      </c>
      <c r="E42" s="15">
        <v>4.05</v>
      </c>
      <c r="F42" s="15">
        <v>0.25</v>
      </c>
      <c r="G42" s="82">
        <v>56.55</v>
      </c>
      <c r="H42" s="73" t="s">
        <v>74</v>
      </c>
      <c r="I42" s="63">
        <v>8</v>
      </c>
      <c r="J42" s="63">
        <v>12.28</v>
      </c>
      <c r="K42" s="63">
        <v>56</v>
      </c>
      <c r="L42" s="63">
        <v>22</v>
      </c>
      <c r="M42" s="63">
        <v>4.8</v>
      </c>
      <c r="N42" s="63">
        <v>76.8</v>
      </c>
      <c r="O42" s="63">
        <v>22</v>
      </c>
      <c r="P42" s="63">
        <v>1</v>
      </c>
      <c r="Q42" s="63">
        <v>104</v>
      </c>
      <c r="R42" s="63">
        <v>2.8000000000000004E-2</v>
      </c>
      <c r="S42" s="63">
        <v>0.17600000000000002</v>
      </c>
      <c r="T42" s="63">
        <v>0.88</v>
      </c>
      <c r="U42" s="63">
        <v>0</v>
      </c>
    </row>
    <row r="43" spans="1:21" ht="15" customHeight="1" x14ac:dyDescent="0.25">
      <c r="A43" s="101"/>
      <c r="B43" s="6" t="s">
        <v>7</v>
      </c>
      <c r="C43" s="12">
        <v>70</v>
      </c>
      <c r="D43" s="13">
        <f>7.5*C43/100</f>
        <v>5.25</v>
      </c>
      <c r="E43" s="13">
        <f>2.9*C43/100</f>
        <v>2.0299999999999998</v>
      </c>
      <c r="F43" s="13">
        <f>51.4*C43/100</f>
        <v>35.979999999999997</v>
      </c>
      <c r="G43" s="82">
        <f>261*C43/100</f>
        <v>182.7</v>
      </c>
      <c r="H43" s="73" t="s">
        <v>89</v>
      </c>
      <c r="I43" s="63">
        <v>0</v>
      </c>
      <c r="J43" s="63">
        <v>0</v>
      </c>
      <c r="K43" s="63">
        <v>64.400000000000006</v>
      </c>
      <c r="L43" s="63">
        <v>13.3</v>
      </c>
      <c r="M43" s="63">
        <v>9.1</v>
      </c>
      <c r="N43" s="63">
        <v>45.5</v>
      </c>
      <c r="O43" s="63">
        <v>0</v>
      </c>
      <c r="P43" s="63">
        <v>0.84</v>
      </c>
      <c r="Q43" s="63">
        <v>0</v>
      </c>
      <c r="R43" s="63">
        <v>7.6999999999999999E-2</v>
      </c>
      <c r="S43" s="63">
        <v>2.1000000000000001E-2</v>
      </c>
      <c r="T43" s="63">
        <v>0</v>
      </c>
      <c r="U43" s="63">
        <v>0</v>
      </c>
    </row>
    <row r="44" spans="1:21" ht="24.75" customHeight="1" x14ac:dyDescent="0.25">
      <c r="A44" s="101"/>
      <c r="B44" s="9" t="s">
        <v>142</v>
      </c>
      <c r="C44" s="14" t="s">
        <v>289</v>
      </c>
      <c r="D44" s="15">
        <f>0.08*C44/10</f>
        <v>0.12</v>
      </c>
      <c r="E44" s="15">
        <f>7.25*C44/10</f>
        <v>10.875</v>
      </c>
      <c r="F44" s="15">
        <f>0.13*C44/10</f>
        <v>0.19500000000000001</v>
      </c>
      <c r="G44" s="82">
        <f>66.1*C44/10</f>
        <v>99.149999999999991</v>
      </c>
      <c r="H44" s="73" t="s">
        <v>143</v>
      </c>
      <c r="I44" s="63">
        <v>0</v>
      </c>
      <c r="J44" s="63">
        <v>0.15</v>
      </c>
      <c r="K44" s="63">
        <v>4.5</v>
      </c>
      <c r="L44" s="63">
        <v>3.6</v>
      </c>
      <c r="M44" s="63">
        <v>7.4999999999999997E-2</v>
      </c>
      <c r="N44" s="63">
        <v>4.5</v>
      </c>
      <c r="O44" s="63">
        <v>0.42</v>
      </c>
      <c r="P44" s="63">
        <v>0.03</v>
      </c>
      <c r="Q44" s="63">
        <v>67.5</v>
      </c>
      <c r="R44" s="63">
        <v>1.5E-3</v>
      </c>
      <c r="S44" s="63">
        <v>1.7999999999999999E-2</v>
      </c>
      <c r="T44" s="63">
        <v>0.19500000000000001</v>
      </c>
      <c r="U44" s="63">
        <v>0</v>
      </c>
    </row>
    <row r="45" spans="1:21" ht="15" customHeight="1" x14ac:dyDescent="0.25">
      <c r="A45" s="101"/>
      <c r="B45" s="9" t="s">
        <v>158</v>
      </c>
      <c r="C45" s="12">
        <v>200</v>
      </c>
      <c r="D45" s="15">
        <v>1.5549999999999999</v>
      </c>
      <c r="E45" s="15">
        <v>1.1400000000000001</v>
      </c>
      <c r="F45" s="15">
        <v>12.225000000000001</v>
      </c>
      <c r="G45" s="82">
        <v>65.400000000000006</v>
      </c>
      <c r="H45" s="73" t="s">
        <v>109</v>
      </c>
      <c r="I45" s="63">
        <v>4.5</v>
      </c>
      <c r="J45" s="63">
        <v>1</v>
      </c>
      <c r="K45" s="63">
        <v>98.1</v>
      </c>
      <c r="L45" s="63">
        <v>65.25</v>
      </c>
      <c r="M45" s="63">
        <v>11.4</v>
      </c>
      <c r="N45" s="63">
        <v>53.24</v>
      </c>
      <c r="O45" s="63">
        <v>10</v>
      </c>
      <c r="P45" s="63">
        <v>0.9</v>
      </c>
      <c r="Q45" s="63">
        <v>11.5</v>
      </c>
      <c r="R45" s="63">
        <v>2.07E-2</v>
      </c>
      <c r="S45" s="63">
        <v>8.4999999999999992E-2</v>
      </c>
      <c r="T45" s="63">
        <v>1.4999999999999999E-2</v>
      </c>
      <c r="U45" s="63">
        <v>0.75</v>
      </c>
    </row>
    <row r="46" spans="1:21" ht="15" customHeight="1" x14ac:dyDescent="0.25">
      <c r="A46" s="101"/>
      <c r="B46" s="5" t="s">
        <v>145</v>
      </c>
      <c r="C46" s="12">
        <v>185</v>
      </c>
      <c r="D46" s="13">
        <v>0.4</v>
      </c>
      <c r="E46" s="13">
        <v>0.4</v>
      </c>
      <c r="F46" s="13">
        <v>9.8000000000000007</v>
      </c>
      <c r="G46" s="81">
        <v>44.4</v>
      </c>
      <c r="H46" s="73" t="s">
        <v>72</v>
      </c>
      <c r="I46" s="63">
        <v>0</v>
      </c>
      <c r="J46" s="63">
        <v>0</v>
      </c>
      <c r="K46" s="63">
        <v>278</v>
      </c>
      <c r="L46" s="63">
        <v>16</v>
      </c>
      <c r="M46" s="63">
        <v>9</v>
      </c>
      <c r="N46" s="63">
        <v>11</v>
      </c>
      <c r="O46" s="63">
        <v>0</v>
      </c>
      <c r="P46" s="63">
        <v>2.2000000000000002</v>
      </c>
      <c r="Q46" s="63">
        <v>0</v>
      </c>
      <c r="R46" s="63">
        <v>0.03</v>
      </c>
      <c r="S46" s="63">
        <v>0.02</v>
      </c>
      <c r="T46" s="63">
        <v>0</v>
      </c>
      <c r="U46" s="63">
        <v>10</v>
      </c>
    </row>
    <row r="47" spans="1:21" ht="15" customHeight="1" x14ac:dyDescent="0.25">
      <c r="A47" s="102" t="s">
        <v>15</v>
      </c>
      <c r="B47" s="102"/>
      <c r="C47" s="37">
        <f>C41+C42+C43+C44+C45+C46</f>
        <v>760</v>
      </c>
      <c r="D47" s="38">
        <f>SUM(D41:D46)</f>
        <v>18.001999999999999</v>
      </c>
      <c r="E47" s="38">
        <f t="shared" ref="E47:G47" si="7">SUM(E41:E46)</f>
        <v>27.946999999999996</v>
      </c>
      <c r="F47" s="38">
        <f t="shared" si="7"/>
        <v>93.271999999999977</v>
      </c>
      <c r="G47" s="83">
        <f t="shared" si="7"/>
        <v>696.16199999999992</v>
      </c>
      <c r="H47" s="7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</row>
    <row r="48" spans="1:21" ht="23.25" customHeight="1" x14ac:dyDescent="0.25">
      <c r="A48" s="101" t="s">
        <v>1</v>
      </c>
      <c r="B48" s="7" t="s">
        <v>163</v>
      </c>
      <c r="C48" s="12">
        <v>100</v>
      </c>
      <c r="D48" s="13">
        <v>1.29</v>
      </c>
      <c r="E48" s="13">
        <v>5.36</v>
      </c>
      <c r="F48" s="13">
        <v>7.12</v>
      </c>
      <c r="G48" s="81">
        <v>81.87</v>
      </c>
      <c r="H48" s="73" t="s">
        <v>162</v>
      </c>
      <c r="I48" s="63">
        <v>7.7</v>
      </c>
      <c r="J48" s="63">
        <v>0.49700000000000005</v>
      </c>
      <c r="K48" s="63">
        <v>248.98699999999999</v>
      </c>
      <c r="L48" s="63">
        <v>33.454000000000001</v>
      </c>
      <c r="M48" s="63">
        <v>25.446000000000005</v>
      </c>
      <c r="N48" s="63">
        <v>44.555</v>
      </c>
      <c r="O48" s="63">
        <v>17.2</v>
      </c>
      <c r="P48" s="63">
        <v>1.1427</v>
      </c>
      <c r="Q48" s="63">
        <v>561.34</v>
      </c>
      <c r="R48" s="63">
        <v>3.0200000000000001E-2</v>
      </c>
      <c r="S48" s="63">
        <v>4.6399999999999997E-2</v>
      </c>
      <c r="T48" s="63">
        <v>0</v>
      </c>
      <c r="U48" s="63">
        <v>8.1</v>
      </c>
    </row>
    <row r="49" spans="1:21" ht="51.75" customHeight="1" x14ac:dyDescent="0.25">
      <c r="A49" s="101"/>
      <c r="B49" s="9" t="s">
        <v>161</v>
      </c>
      <c r="C49" s="18">
        <v>300</v>
      </c>
      <c r="D49" s="15">
        <v>6.2679999999999998</v>
      </c>
      <c r="E49" s="15">
        <v>4.2380000000000004</v>
      </c>
      <c r="F49" s="15">
        <v>18.321999999999999</v>
      </c>
      <c r="G49" s="82">
        <v>136.56399999999999</v>
      </c>
      <c r="H49" s="73" t="s">
        <v>113</v>
      </c>
      <c r="I49" s="63">
        <v>43.429599999999994</v>
      </c>
      <c r="J49" s="63">
        <v>0.45448</v>
      </c>
      <c r="K49" s="63">
        <v>755.84239999999988</v>
      </c>
      <c r="L49" s="63">
        <v>27.604800000000001</v>
      </c>
      <c r="M49" s="63">
        <v>38.212399999999995</v>
      </c>
      <c r="N49" s="63">
        <v>118.40719999999999</v>
      </c>
      <c r="O49" s="63">
        <v>58.382400000000004</v>
      </c>
      <c r="P49" s="63">
        <v>1.5034400000000001</v>
      </c>
      <c r="Q49" s="63">
        <v>240.376</v>
      </c>
      <c r="R49" s="63">
        <v>0.16179199999999999</v>
      </c>
      <c r="S49" s="63">
        <v>0.12942400000000001</v>
      </c>
      <c r="T49" s="63">
        <v>3.9919999999999997E-2</v>
      </c>
      <c r="U49" s="63">
        <v>24.279999999999998</v>
      </c>
    </row>
    <row r="50" spans="1:21" ht="15" customHeight="1" x14ac:dyDescent="0.25">
      <c r="A50" s="101"/>
      <c r="B50" s="9" t="s">
        <v>164</v>
      </c>
      <c r="C50" s="18">
        <v>100</v>
      </c>
      <c r="D50" s="15">
        <v>7.8571428571429003</v>
      </c>
      <c r="E50" s="15">
        <v>4.7285714285714286</v>
      </c>
      <c r="F50" s="15">
        <v>17.157142857142901</v>
      </c>
      <c r="G50" s="82">
        <v>142.61000000000001</v>
      </c>
      <c r="H50" s="73" t="s">
        <v>120</v>
      </c>
      <c r="I50" s="63">
        <v>124.01</v>
      </c>
      <c r="J50" s="63">
        <v>17.674285714285716</v>
      </c>
      <c r="K50" s="63">
        <v>368.32142857142856</v>
      </c>
      <c r="L50" s="63">
        <v>89.114285714285714</v>
      </c>
      <c r="M50" s="63">
        <v>51.45</v>
      </c>
      <c r="N50" s="63">
        <v>222.67857142857142</v>
      </c>
      <c r="O50" s="63">
        <v>506.32571428571435</v>
      </c>
      <c r="P50" s="63">
        <v>1.3421428571428571</v>
      </c>
      <c r="Q50" s="63">
        <v>19.542857142857144</v>
      </c>
      <c r="R50" s="63">
        <v>0.17157142857142857</v>
      </c>
      <c r="S50" s="63">
        <v>0.17100000000000001</v>
      </c>
      <c r="T50" s="63">
        <v>15.714285714285714</v>
      </c>
      <c r="U50" s="63">
        <v>0.75</v>
      </c>
    </row>
    <row r="51" spans="1:21" ht="15" customHeight="1" x14ac:dyDescent="0.25">
      <c r="A51" s="101"/>
      <c r="B51" s="8" t="s">
        <v>166</v>
      </c>
      <c r="C51" s="25">
        <v>50</v>
      </c>
      <c r="D51" s="24">
        <v>1.2350000000000001</v>
      </c>
      <c r="E51" s="24">
        <v>8.81</v>
      </c>
      <c r="F51" s="24">
        <v>1.31</v>
      </c>
      <c r="G51" s="88">
        <v>89.465000000000003</v>
      </c>
      <c r="H51" s="74" t="s">
        <v>165</v>
      </c>
      <c r="I51" s="63">
        <v>9.64</v>
      </c>
      <c r="J51" s="63">
        <v>2.7013499999999997</v>
      </c>
      <c r="K51" s="63">
        <v>17.190999999999999</v>
      </c>
      <c r="L51" s="63">
        <v>9.2144999999999992</v>
      </c>
      <c r="M51" s="63">
        <v>1.3965000000000001</v>
      </c>
      <c r="N51" s="63">
        <v>21.010999999999999</v>
      </c>
      <c r="O51" s="63">
        <v>4.8190799999999996</v>
      </c>
      <c r="P51" s="63">
        <v>0.25885000000000002</v>
      </c>
      <c r="Q51" s="63">
        <v>77.180000000000007</v>
      </c>
      <c r="R51" s="63">
        <v>9.8600000000000007E-3</v>
      </c>
      <c r="S51" s="63">
        <v>5.1119999999999999E-2</v>
      </c>
      <c r="T51" s="63">
        <v>0.33960000000000001</v>
      </c>
      <c r="U51" s="63">
        <v>0</v>
      </c>
    </row>
    <row r="52" spans="1:21" ht="24" customHeight="1" x14ac:dyDescent="0.25">
      <c r="A52" s="101"/>
      <c r="B52" s="9" t="s">
        <v>160</v>
      </c>
      <c r="C52" s="18">
        <v>180</v>
      </c>
      <c r="D52" s="15">
        <v>5.5380000000000003</v>
      </c>
      <c r="E52" s="15">
        <v>4.5864000000000003</v>
      </c>
      <c r="F52" s="15">
        <v>34.101599999999991</v>
      </c>
      <c r="G52" s="82">
        <v>199.82039999999998</v>
      </c>
      <c r="H52" s="73" t="s">
        <v>96</v>
      </c>
      <c r="I52" s="63">
        <v>36.92</v>
      </c>
      <c r="J52" s="63">
        <v>7.2000000000000008E-2</v>
      </c>
      <c r="K52" s="63">
        <v>77.597999999999999</v>
      </c>
      <c r="L52" s="63">
        <v>19.98</v>
      </c>
      <c r="M52" s="63">
        <v>10.224</v>
      </c>
      <c r="N52" s="63">
        <v>56.754000000000005</v>
      </c>
      <c r="O52" s="63">
        <v>14.2776</v>
      </c>
      <c r="P52" s="63">
        <v>1.0458000000000001</v>
      </c>
      <c r="Q52" s="63">
        <v>32.4</v>
      </c>
      <c r="R52" s="63">
        <v>0.10476000000000001</v>
      </c>
      <c r="S52" s="63">
        <v>3.3119999999999997E-2</v>
      </c>
      <c r="T52" s="63">
        <v>9.3599999999999989E-2</v>
      </c>
      <c r="U52" s="63">
        <v>0</v>
      </c>
    </row>
    <row r="53" spans="1:21" ht="15" customHeight="1" x14ac:dyDescent="0.25">
      <c r="A53" s="101"/>
      <c r="B53" s="5" t="s">
        <v>159</v>
      </c>
      <c r="C53" s="12">
        <v>200</v>
      </c>
      <c r="D53" s="13">
        <v>0.98</v>
      </c>
      <c r="E53" s="13">
        <v>0.05</v>
      </c>
      <c r="F53" s="13">
        <v>18.361999999999998</v>
      </c>
      <c r="G53" s="81">
        <v>77.836999999999989</v>
      </c>
      <c r="H53" s="73" t="s">
        <v>98</v>
      </c>
      <c r="I53" s="63">
        <v>0.68</v>
      </c>
      <c r="J53" s="63">
        <v>0.44</v>
      </c>
      <c r="K53" s="63">
        <v>343.7</v>
      </c>
      <c r="L53" s="63">
        <v>32.299999999999997</v>
      </c>
      <c r="M53" s="63">
        <v>21</v>
      </c>
      <c r="N53" s="63">
        <v>29.2</v>
      </c>
      <c r="O53" s="63">
        <v>10.64</v>
      </c>
      <c r="P53" s="63">
        <v>0.67</v>
      </c>
      <c r="Q53" s="63">
        <v>116.6</v>
      </c>
      <c r="R53" s="63">
        <v>0.02</v>
      </c>
      <c r="S53" s="63">
        <v>0.04</v>
      </c>
      <c r="T53" s="63">
        <v>0</v>
      </c>
      <c r="U53" s="63">
        <v>0.8</v>
      </c>
    </row>
    <row r="54" spans="1:21" ht="15" customHeight="1" x14ac:dyDescent="0.25">
      <c r="A54" s="101"/>
      <c r="B54" s="9" t="s">
        <v>4</v>
      </c>
      <c r="C54" s="12">
        <v>50</v>
      </c>
      <c r="D54" s="13">
        <f>8*C54/100</f>
        <v>4</v>
      </c>
      <c r="E54" s="13">
        <f>1.5*C54/100</f>
        <v>0.75</v>
      </c>
      <c r="F54" s="13">
        <f>40.1*C54/100</f>
        <v>20.05</v>
      </c>
      <c r="G54" s="81">
        <f>206*C54/100</f>
        <v>103</v>
      </c>
      <c r="H54" s="73" t="s">
        <v>87</v>
      </c>
      <c r="I54" s="63">
        <v>0</v>
      </c>
      <c r="J54" s="63">
        <v>15.45</v>
      </c>
      <c r="K54" s="63">
        <v>122.5</v>
      </c>
      <c r="L54" s="63">
        <v>17.5</v>
      </c>
      <c r="M54" s="63">
        <v>23.5</v>
      </c>
      <c r="N54" s="63">
        <v>79</v>
      </c>
      <c r="O54" s="63">
        <v>0</v>
      </c>
      <c r="P54" s="63">
        <v>1.95</v>
      </c>
      <c r="Q54" s="63">
        <v>0</v>
      </c>
      <c r="R54" s="63">
        <v>0.09</v>
      </c>
      <c r="S54" s="63">
        <v>0.04</v>
      </c>
      <c r="T54" s="63">
        <v>0</v>
      </c>
      <c r="U54" s="63">
        <v>0</v>
      </c>
    </row>
    <row r="55" spans="1:21" ht="15" customHeight="1" x14ac:dyDescent="0.25">
      <c r="A55" s="101"/>
      <c r="B55" s="9" t="s">
        <v>5</v>
      </c>
      <c r="C55" s="12">
        <v>60</v>
      </c>
      <c r="D55" s="13">
        <f>7.6*C55/100</f>
        <v>4.5599999999999996</v>
      </c>
      <c r="E55" s="13">
        <f>0.8*C55/100</f>
        <v>0.48</v>
      </c>
      <c r="F55" s="13">
        <f>49.2*C55/100</f>
        <v>29.52</v>
      </c>
      <c r="G55" s="82">
        <f>234*C55/100</f>
        <v>140.4</v>
      </c>
      <c r="H55" s="73" t="s">
        <v>88</v>
      </c>
      <c r="I55" s="63">
        <v>1.92</v>
      </c>
      <c r="J55" s="63">
        <v>3.6</v>
      </c>
      <c r="K55" s="63">
        <v>55.8</v>
      </c>
      <c r="L55" s="63">
        <v>12</v>
      </c>
      <c r="M55" s="63">
        <v>8.4</v>
      </c>
      <c r="N55" s="63">
        <v>39</v>
      </c>
      <c r="O55" s="63">
        <v>8.6999999999999993</v>
      </c>
      <c r="P55" s="63">
        <v>0.66</v>
      </c>
      <c r="Q55" s="63">
        <v>0</v>
      </c>
      <c r="R55" s="63">
        <v>6.6000000000000003E-2</v>
      </c>
      <c r="S55" s="63">
        <v>1.7999999999999999E-2</v>
      </c>
      <c r="T55" s="63">
        <v>0</v>
      </c>
      <c r="U55" s="63">
        <v>0</v>
      </c>
    </row>
    <row r="56" spans="1:21" ht="15" customHeight="1" x14ac:dyDescent="0.25">
      <c r="A56" s="102" t="s">
        <v>16</v>
      </c>
      <c r="B56" s="102"/>
      <c r="C56" s="42">
        <f>C48+C49+C50+C51+C52+C53+C54+C55</f>
        <v>1040</v>
      </c>
      <c r="D56" s="38">
        <f>SUM(D48:D55)</f>
        <v>31.728142857142899</v>
      </c>
      <c r="E56" s="38">
        <f t="shared" ref="E56:G56" si="8">SUM(E48:E55)</f>
        <v>29.002971428571431</v>
      </c>
      <c r="F56" s="38">
        <f t="shared" si="8"/>
        <v>145.94274285714289</v>
      </c>
      <c r="G56" s="83">
        <f t="shared" si="8"/>
        <v>971.56639999999993</v>
      </c>
      <c r="H56" s="7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</row>
    <row r="57" spans="1:21" ht="24.75" customHeight="1" x14ac:dyDescent="0.25">
      <c r="A57" s="101" t="s">
        <v>2</v>
      </c>
      <c r="B57" s="9" t="s">
        <v>171</v>
      </c>
      <c r="C57" s="18">
        <v>200</v>
      </c>
      <c r="D57" s="15">
        <f>11.38*C57/150</f>
        <v>15.173333333333334</v>
      </c>
      <c r="E57" s="15">
        <f>5.83*C57/150</f>
        <v>7.7733333333333334</v>
      </c>
      <c r="F57" s="15">
        <f>25.69*C57/150</f>
        <v>34.25333333333333</v>
      </c>
      <c r="G57" s="82">
        <f>200.2*C57/150</f>
        <v>266.93333333333334</v>
      </c>
      <c r="H57" s="73" t="s">
        <v>170</v>
      </c>
      <c r="I57" s="63">
        <v>31.06</v>
      </c>
      <c r="J57" s="63">
        <v>57.4512</v>
      </c>
      <c r="K57" s="63">
        <v>233.102</v>
      </c>
      <c r="L57" s="63">
        <v>314.392</v>
      </c>
      <c r="M57" s="63">
        <v>44.703999999999994</v>
      </c>
      <c r="N57" s="63">
        <v>426.81799999999998</v>
      </c>
      <c r="O57" s="63">
        <v>65.478560000000002</v>
      </c>
      <c r="P57" s="63">
        <v>1.083</v>
      </c>
      <c r="Q57" s="63">
        <v>90.27600000000001</v>
      </c>
      <c r="R57" s="63">
        <v>9.1240000000000002E-2</v>
      </c>
      <c r="S57" s="63">
        <v>0.51959999999999995</v>
      </c>
      <c r="T57" s="63">
        <v>0.23675999999999997</v>
      </c>
      <c r="U57" s="63">
        <v>0.94520000000000015</v>
      </c>
    </row>
    <row r="58" spans="1:21" ht="15" customHeight="1" x14ac:dyDescent="0.25">
      <c r="A58" s="101"/>
      <c r="B58" s="6" t="s">
        <v>169</v>
      </c>
      <c r="C58" s="12">
        <v>25</v>
      </c>
      <c r="D58" s="13">
        <v>0.1</v>
      </c>
      <c r="E58" s="13">
        <v>0</v>
      </c>
      <c r="F58" s="13">
        <v>16.25</v>
      </c>
      <c r="G58" s="82">
        <v>65.5</v>
      </c>
      <c r="H58" s="73" t="s">
        <v>168</v>
      </c>
      <c r="I58" s="63">
        <v>0</v>
      </c>
      <c r="J58" s="63">
        <v>0</v>
      </c>
      <c r="K58" s="63">
        <v>32.25</v>
      </c>
      <c r="L58" s="63">
        <v>3.5</v>
      </c>
      <c r="M58" s="63">
        <v>1.75</v>
      </c>
      <c r="N58" s="63">
        <v>2.25</v>
      </c>
      <c r="O58" s="63">
        <v>0</v>
      </c>
      <c r="P58" s="63">
        <v>0.32500000000000001</v>
      </c>
      <c r="Q58" s="63">
        <v>0</v>
      </c>
      <c r="R58" s="63">
        <v>2.5000000000000001E-3</v>
      </c>
      <c r="S58" s="63">
        <v>5.0000000000000001E-3</v>
      </c>
      <c r="T58" s="63">
        <v>0</v>
      </c>
      <c r="U58" s="63">
        <v>0.125</v>
      </c>
    </row>
    <row r="59" spans="1:21" ht="22.5" customHeight="1" x14ac:dyDescent="0.25">
      <c r="A59" s="101"/>
      <c r="B59" s="8" t="s">
        <v>167</v>
      </c>
      <c r="C59" s="18">
        <v>180</v>
      </c>
      <c r="D59" s="15">
        <v>4.8600000000000003</v>
      </c>
      <c r="E59" s="15">
        <v>3.9600000000000004</v>
      </c>
      <c r="F59" s="15">
        <v>7.9200000000000008</v>
      </c>
      <c r="G59" s="82">
        <v>86.76</v>
      </c>
      <c r="H59" s="73" t="s">
        <v>118</v>
      </c>
      <c r="I59" s="63">
        <v>16.2</v>
      </c>
      <c r="J59" s="63">
        <v>3.6</v>
      </c>
      <c r="K59" s="63">
        <v>262.8</v>
      </c>
      <c r="L59" s="63">
        <v>216</v>
      </c>
      <c r="M59" s="63">
        <v>25.2</v>
      </c>
      <c r="N59" s="63">
        <v>162</v>
      </c>
      <c r="O59" s="63">
        <v>36</v>
      </c>
      <c r="P59" s="63">
        <v>0.18</v>
      </c>
      <c r="Q59" s="63">
        <v>39.6</v>
      </c>
      <c r="R59" s="63">
        <v>7.2000000000000008E-2</v>
      </c>
      <c r="S59" s="63">
        <v>0.27</v>
      </c>
      <c r="T59" s="63">
        <v>5.3999999999999992E-2</v>
      </c>
      <c r="U59" s="63">
        <v>2.34</v>
      </c>
    </row>
    <row r="60" spans="1:21" ht="15" customHeight="1" x14ac:dyDescent="0.25">
      <c r="A60" s="124" t="s">
        <v>17</v>
      </c>
      <c r="B60" s="125"/>
      <c r="C60" s="39">
        <f>C57+C58+C59</f>
        <v>405</v>
      </c>
      <c r="D60" s="38">
        <f>SUM(D57:D59)</f>
        <v>20.133333333333333</v>
      </c>
      <c r="E60" s="38">
        <f t="shared" ref="E60:G60" si="9">SUM(E57:E59)</f>
        <v>11.733333333333334</v>
      </c>
      <c r="F60" s="38">
        <f t="shared" si="9"/>
        <v>58.423333333333332</v>
      </c>
      <c r="G60" s="83">
        <f t="shared" si="9"/>
        <v>419.19333333333333</v>
      </c>
      <c r="H60" s="7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</row>
    <row r="61" spans="1:21" ht="37.5" customHeight="1" x14ac:dyDescent="0.25">
      <c r="A61" s="101" t="s">
        <v>3</v>
      </c>
      <c r="B61" s="5" t="s">
        <v>173</v>
      </c>
      <c r="C61" s="18">
        <v>100</v>
      </c>
      <c r="D61" s="15">
        <v>0.94</v>
      </c>
      <c r="E61" s="15">
        <v>6.15</v>
      </c>
      <c r="F61" s="15">
        <v>3.47</v>
      </c>
      <c r="G61" s="82">
        <v>74.23</v>
      </c>
      <c r="H61" s="73" t="s">
        <v>172</v>
      </c>
      <c r="I61" s="63">
        <v>6.66</v>
      </c>
      <c r="J61" s="63">
        <v>0.35699999999999998</v>
      </c>
      <c r="K61" s="63">
        <v>228.82249999999999</v>
      </c>
      <c r="L61" s="63">
        <v>17.309999999999999</v>
      </c>
      <c r="M61" s="63">
        <v>16.234999999999999</v>
      </c>
      <c r="N61" s="63">
        <v>30.247499999999999</v>
      </c>
      <c r="O61" s="63">
        <v>15.574999999999999</v>
      </c>
      <c r="P61" s="63">
        <v>0.71025000000000005</v>
      </c>
      <c r="Q61" s="63">
        <v>0</v>
      </c>
      <c r="R61" s="63">
        <v>4.53E-2</v>
      </c>
      <c r="S61" s="63">
        <v>2.86E-2</v>
      </c>
      <c r="T61" s="63">
        <v>0</v>
      </c>
      <c r="U61" s="63">
        <v>15.65</v>
      </c>
    </row>
    <row r="62" spans="1:21" ht="24" customHeight="1" x14ac:dyDescent="0.25">
      <c r="A62" s="101"/>
      <c r="B62" s="5" t="s">
        <v>175</v>
      </c>
      <c r="C62" s="18">
        <v>100</v>
      </c>
      <c r="D62" s="15">
        <v>8.11</v>
      </c>
      <c r="E62" s="15">
        <v>5.665</v>
      </c>
      <c r="F62" s="15">
        <v>6.97</v>
      </c>
      <c r="G62" s="82">
        <v>111.33499999999999</v>
      </c>
      <c r="H62" s="73" t="s">
        <v>174</v>
      </c>
      <c r="I62" s="63">
        <v>16.010000000000002</v>
      </c>
      <c r="J62" s="63">
        <v>8.3960000000000008</v>
      </c>
      <c r="K62" s="63">
        <v>338.29599999999999</v>
      </c>
      <c r="L62" s="63">
        <v>77.792000000000002</v>
      </c>
      <c r="M62" s="63">
        <v>36.338000000000001</v>
      </c>
      <c r="N62" s="63">
        <v>193.58</v>
      </c>
      <c r="O62" s="63">
        <v>56.63</v>
      </c>
      <c r="P62" s="63">
        <v>2.1038999999999999</v>
      </c>
      <c r="Q62" s="63">
        <v>4.84</v>
      </c>
      <c r="R62" s="63">
        <v>0.23680000000000001</v>
      </c>
      <c r="S62" s="63">
        <v>0.25159999999999999</v>
      </c>
      <c r="T62" s="63">
        <v>6.6E-3</v>
      </c>
      <c r="U62" s="63">
        <v>0.32200000000000001</v>
      </c>
    </row>
    <row r="63" spans="1:21" ht="24.75" customHeight="1" x14ac:dyDescent="0.25">
      <c r="A63" s="101"/>
      <c r="B63" s="5" t="s">
        <v>176</v>
      </c>
      <c r="C63" s="18">
        <v>50</v>
      </c>
      <c r="D63" s="15">
        <v>1.4750000000000001</v>
      </c>
      <c r="E63" s="15">
        <v>1.1000000000000001</v>
      </c>
      <c r="F63" s="15">
        <v>8.5050000000000008</v>
      </c>
      <c r="G63" s="82">
        <v>49.825000000000003</v>
      </c>
      <c r="H63" s="73" t="s">
        <v>130</v>
      </c>
      <c r="I63" s="63">
        <v>11.55</v>
      </c>
      <c r="J63" s="63">
        <v>0.83700000000000008</v>
      </c>
      <c r="K63" s="63">
        <v>206.77350000000001</v>
      </c>
      <c r="L63" s="63">
        <v>21.4435</v>
      </c>
      <c r="M63" s="63">
        <v>23.551500000000001</v>
      </c>
      <c r="N63" s="63">
        <v>43.531999999999996</v>
      </c>
      <c r="O63" s="63">
        <v>28.4254</v>
      </c>
      <c r="P63" s="63">
        <v>0.72155000000000002</v>
      </c>
      <c r="Q63" s="63">
        <v>836.75</v>
      </c>
      <c r="R63" s="63">
        <v>5.3600000000000002E-2</v>
      </c>
      <c r="S63" s="63">
        <v>5.1880000000000009E-2</v>
      </c>
      <c r="T63" s="63">
        <v>1.95E-2</v>
      </c>
      <c r="U63" s="63">
        <v>8.5399999999999991</v>
      </c>
    </row>
    <row r="64" spans="1:21" ht="24" customHeight="1" x14ac:dyDescent="0.25">
      <c r="A64" s="101"/>
      <c r="B64" s="5" t="s">
        <v>177</v>
      </c>
      <c r="C64" s="18">
        <v>200</v>
      </c>
      <c r="D64" s="15">
        <v>2.9538888888888883</v>
      </c>
      <c r="E64" s="15">
        <v>5.517777777777777</v>
      </c>
      <c r="F64" s="15">
        <v>19.355555555555558</v>
      </c>
      <c r="G64" s="82">
        <v>138.9411111111111</v>
      </c>
      <c r="H64" s="73" t="s">
        <v>100</v>
      </c>
      <c r="I64" s="63">
        <v>31.26</v>
      </c>
      <c r="J64" s="63">
        <v>1.15828</v>
      </c>
      <c r="K64" s="63">
        <v>1018.17</v>
      </c>
      <c r="L64" s="63">
        <v>59.18</v>
      </c>
      <c r="M64" s="63">
        <v>43.8</v>
      </c>
      <c r="N64" s="63">
        <v>129.93</v>
      </c>
      <c r="O64" s="63">
        <v>57.58</v>
      </c>
      <c r="P64" s="63">
        <v>1.6180000000000001</v>
      </c>
      <c r="Q64" s="63">
        <v>56.73</v>
      </c>
      <c r="R64" s="63">
        <v>0.21820000000000001</v>
      </c>
      <c r="S64" s="63">
        <v>0.17669999999999997</v>
      </c>
      <c r="T64" s="63">
        <v>0.13900000000000001</v>
      </c>
      <c r="U64" s="63">
        <v>34.590000000000003</v>
      </c>
    </row>
    <row r="65" spans="1:21" ht="15" customHeight="1" x14ac:dyDescent="0.25">
      <c r="A65" s="101"/>
      <c r="B65" s="5" t="s">
        <v>6</v>
      </c>
      <c r="C65" s="12">
        <v>200</v>
      </c>
      <c r="D65" s="13">
        <v>1</v>
      </c>
      <c r="E65" s="13">
        <v>0.2</v>
      </c>
      <c r="F65" s="13">
        <v>20.2</v>
      </c>
      <c r="G65" s="81">
        <v>86.6</v>
      </c>
      <c r="H65" s="73" t="s">
        <v>84</v>
      </c>
      <c r="I65" s="63">
        <v>2</v>
      </c>
      <c r="J65" s="63">
        <v>0</v>
      </c>
      <c r="K65" s="63">
        <v>240</v>
      </c>
      <c r="L65" s="63">
        <v>14</v>
      </c>
      <c r="M65" s="63">
        <v>8</v>
      </c>
      <c r="N65" s="63">
        <v>14</v>
      </c>
      <c r="O65" s="63">
        <v>0</v>
      </c>
      <c r="P65" s="63">
        <v>2.8</v>
      </c>
      <c r="Q65" s="63">
        <v>0</v>
      </c>
      <c r="R65" s="63">
        <v>0.02</v>
      </c>
      <c r="S65" s="63">
        <v>0.02</v>
      </c>
      <c r="T65" s="63">
        <v>0</v>
      </c>
      <c r="U65" s="63">
        <v>4</v>
      </c>
    </row>
    <row r="66" spans="1:21" ht="15" customHeight="1" x14ac:dyDescent="0.25">
      <c r="A66" s="101"/>
      <c r="B66" s="9" t="s">
        <v>4</v>
      </c>
      <c r="C66" s="12">
        <v>50</v>
      </c>
      <c r="D66" s="13">
        <f>8*C66/100</f>
        <v>4</v>
      </c>
      <c r="E66" s="13">
        <f>1.5*C66/100</f>
        <v>0.75</v>
      </c>
      <c r="F66" s="13">
        <f>40.1*C66/100</f>
        <v>20.05</v>
      </c>
      <c r="G66" s="81">
        <f>206*C66/100</f>
        <v>103</v>
      </c>
      <c r="H66" s="73" t="s">
        <v>87</v>
      </c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</row>
    <row r="67" spans="1:21" ht="15" customHeight="1" x14ac:dyDescent="0.25">
      <c r="A67" s="102" t="s">
        <v>18</v>
      </c>
      <c r="B67" s="102"/>
      <c r="C67" s="39">
        <f>C61+C62+C63+C64+C65+C66</f>
        <v>700</v>
      </c>
      <c r="D67" s="38">
        <f>SUM(D61:D66)</f>
        <v>18.478888888888889</v>
      </c>
      <c r="E67" s="38">
        <f t="shared" ref="E67:G67" si="10">SUM(E61:E66)</f>
        <v>19.382777777777779</v>
      </c>
      <c r="F67" s="38">
        <f t="shared" si="10"/>
        <v>78.550555555555562</v>
      </c>
      <c r="G67" s="83">
        <f t="shared" si="10"/>
        <v>563.93111111111114</v>
      </c>
      <c r="H67" s="75"/>
    </row>
    <row r="68" spans="1:21" ht="22.5" customHeight="1" x14ac:dyDescent="0.25">
      <c r="A68" s="101" t="s">
        <v>19</v>
      </c>
      <c r="B68" s="8" t="s">
        <v>156</v>
      </c>
      <c r="C68" s="18">
        <v>200</v>
      </c>
      <c r="D68" s="15">
        <v>5.8</v>
      </c>
      <c r="E68" s="15">
        <v>5</v>
      </c>
      <c r="F68" s="15">
        <v>8</v>
      </c>
      <c r="G68" s="82">
        <v>100.2</v>
      </c>
      <c r="H68" s="73" t="s">
        <v>86</v>
      </c>
      <c r="I68" s="63">
        <v>18</v>
      </c>
      <c r="J68" s="63">
        <v>4</v>
      </c>
      <c r="K68" s="63">
        <v>292</v>
      </c>
      <c r="L68" s="63">
        <v>240</v>
      </c>
      <c r="M68" s="63">
        <v>28</v>
      </c>
      <c r="N68" s="63">
        <v>180</v>
      </c>
      <c r="O68" s="63">
        <v>40</v>
      </c>
      <c r="P68" s="63">
        <v>0.2</v>
      </c>
      <c r="Q68" s="63">
        <v>44</v>
      </c>
      <c r="R68" s="63">
        <v>0.08</v>
      </c>
      <c r="S68" s="63">
        <v>0.34</v>
      </c>
      <c r="T68" s="63">
        <v>0</v>
      </c>
      <c r="U68" s="63">
        <v>1.4</v>
      </c>
    </row>
    <row r="69" spans="1:21" ht="15" customHeight="1" x14ac:dyDescent="0.25">
      <c r="A69" s="101"/>
      <c r="B69" s="6" t="s">
        <v>7</v>
      </c>
      <c r="C69" s="12">
        <v>25</v>
      </c>
      <c r="D69" s="13">
        <v>1.125</v>
      </c>
      <c r="E69" s="13">
        <v>0.435</v>
      </c>
      <c r="F69" s="13">
        <v>7.71</v>
      </c>
      <c r="G69" s="82">
        <v>39.15</v>
      </c>
      <c r="H69" s="73" t="s">
        <v>89</v>
      </c>
      <c r="I69" s="63">
        <v>0</v>
      </c>
      <c r="J69" s="63">
        <v>0</v>
      </c>
      <c r="K69" s="63">
        <v>23</v>
      </c>
      <c r="L69" s="63">
        <v>4.75</v>
      </c>
      <c r="M69" s="63">
        <v>3.25</v>
      </c>
      <c r="N69" s="63">
        <v>16.25</v>
      </c>
      <c r="O69" s="63">
        <v>0</v>
      </c>
      <c r="P69" s="63">
        <v>0.3</v>
      </c>
      <c r="Q69" s="63">
        <v>0</v>
      </c>
      <c r="R69" s="63">
        <v>2.75E-2</v>
      </c>
      <c r="S69" s="63">
        <v>7.4999999999999997E-3</v>
      </c>
      <c r="T69" s="63">
        <v>0</v>
      </c>
      <c r="U69" s="63">
        <v>0</v>
      </c>
    </row>
    <row r="70" spans="1:21" ht="15" customHeight="1" x14ac:dyDescent="0.25">
      <c r="A70" s="102" t="s">
        <v>22</v>
      </c>
      <c r="B70" s="102"/>
      <c r="C70" s="40">
        <f>C68+C69</f>
        <v>225</v>
      </c>
      <c r="D70" s="41">
        <f>SUM(D68:D69)</f>
        <v>6.9249999999999998</v>
      </c>
      <c r="E70" s="41">
        <f t="shared" ref="E70:G70" si="11">SUM(E68:E69)</f>
        <v>5.4349999999999996</v>
      </c>
      <c r="F70" s="41">
        <f t="shared" si="11"/>
        <v>15.71</v>
      </c>
      <c r="G70" s="86">
        <f t="shared" si="11"/>
        <v>139.35</v>
      </c>
      <c r="H70" s="73"/>
    </row>
    <row r="71" spans="1:21" ht="15" customHeight="1" x14ac:dyDescent="0.25">
      <c r="A71" s="103" t="s">
        <v>23</v>
      </c>
      <c r="B71" s="103"/>
      <c r="C71" s="21"/>
      <c r="D71" s="22">
        <f>D47+D56+D60+D67+D70</f>
        <v>95.267365079365121</v>
      </c>
      <c r="E71" s="22">
        <f t="shared" ref="E71:G71" si="12">E47+E56+E60+E67+E70</f>
        <v>93.501082539682542</v>
      </c>
      <c r="F71" s="22">
        <f t="shared" si="12"/>
        <v>391.89863174603175</v>
      </c>
      <c r="G71" s="87">
        <f t="shared" si="12"/>
        <v>2790.2028444444441</v>
      </c>
      <c r="H71" s="76"/>
      <c r="I71" s="66">
        <f>SUM(I41:I70)</f>
        <v>390.88904000000002</v>
      </c>
      <c r="J71" s="66">
        <f t="shared" ref="J71:U71" si="13">SUM(J41:J70)</f>
        <v>138.29555571428568</v>
      </c>
      <c r="K71" s="66">
        <f t="shared" si="13"/>
        <v>5588.5090285714277</v>
      </c>
      <c r="L71" s="66">
        <f t="shared" si="13"/>
        <v>1486.7122857142858</v>
      </c>
      <c r="M71" s="66">
        <f t="shared" si="13"/>
        <v>480.94</v>
      </c>
      <c r="N71" s="66">
        <f t="shared" si="13"/>
        <v>2171.3732714285716</v>
      </c>
      <c r="O71" s="66">
        <f t="shared" si="13"/>
        <v>996.17375428571438</v>
      </c>
      <c r="P71" s="66">
        <f t="shared" si="13"/>
        <v>24.127352857142853</v>
      </c>
      <c r="Q71" s="66">
        <f t="shared" si="13"/>
        <v>2375.0908571428572</v>
      </c>
      <c r="R71" s="66">
        <f t="shared" si="13"/>
        <v>1.7390114285714287</v>
      </c>
      <c r="S71" s="66">
        <f t="shared" si="13"/>
        <v>2.7339279999999997</v>
      </c>
      <c r="T71" s="66">
        <f t="shared" si="13"/>
        <v>17.90070571428571</v>
      </c>
      <c r="U71" s="66">
        <f t="shared" si="13"/>
        <v>114.21460000000002</v>
      </c>
    </row>
    <row r="72" spans="1:21" ht="15" customHeight="1" x14ac:dyDescent="0.25">
      <c r="A72" s="108" t="s">
        <v>24</v>
      </c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10"/>
    </row>
    <row r="73" spans="1:21" ht="26.25" customHeight="1" x14ac:dyDescent="0.25">
      <c r="A73" s="101" t="s">
        <v>0</v>
      </c>
      <c r="B73" s="8" t="s">
        <v>179</v>
      </c>
      <c r="C73" s="23">
        <v>250</v>
      </c>
      <c r="D73" s="24">
        <v>7.1790000000000003</v>
      </c>
      <c r="E73" s="24">
        <v>9.548</v>
      </c>
      <c r="F73" s="24">
        <v>33.886000000000003</v>
      </c>
      <c r="G73" s="88">
        <v>250.29000000000002</v>
      </c>
      <c r="H73" s="73" t="s">
        <v>105</v>
      </c>
      <c r="I73" s="63">
        <v>21.263999999999996</v>
      </c>
      <c r="J73" s="63">
        <v>2.6920000000000006</v>
      </c>
      <c r="K73" s="63">
        <v>240.4512</v>
      </c>
      <c r="L73" s="63">
        <v>167.22240000000002</v>
      </c>
      <c r="M73" s="63">
        <v>24.952399999999997</v>
      </c>
      <c r="N73" s="63">
        <v>151.416</v>
      </c>
      <c r="O73" s="63">
        <v>33.592000000000006</v>
      </c>
      <c r="P73" s="63">
        <v>0.54752000000000001</v>
      </c>
      <c r="Q73" s="63">
        <v>73.512</v>
      </c>
      <c r="R73" s="63">
        <v>0.104584</v>
      </c>
      <c r="S73" s="63">
        <v>0.22118400000000002</v>
      </c>
      <c r="T73" s="63">
        <v>0.16888</v>
      </c>
      <c r="U73" s="63">
        <v>1.6847999999999999</v>
      </c>
    </row>
    <row r="74" spans="1:21" ht="15" customHeight="1" x14ac:dyDescent="0.25">
      <c r="A74" s="101"/>
      <c r="B74" s="6" t="s">
        <v>7</v>
      </c>
      <c r="C74" s="12">
        <v>60</v>
      </c>
      <c r="D74" s="13">
        <f>7.5*C74/100</f>
        <v>4.5</v>
      </c>
      <c r="E74" s="13">
        <f>2.9*C74/100</f>
        <v>1.74</v>
      </c>
      <c r="F74" s="13">
        <f>51.4*C74/100</f>
        <v>30.84</v>
      </c>
      <c r="G74" s="82">
        <f>261*C74/100</f>
        <v>156.6</v>
      </c>
      <c r="H74" s="73" t="s">
        <v>89</v>
      </c>
      <c r="I74" s="63">
        <v>0</v>
      </c>
      <c r="J74" s="63">
        <v>0</v>
      </c>
      <c r="K74" s="63">
        <v>55.2</v>
      </c>
      <c r="L74" s="63">
        <v>11.4</v>
      </c>
      <c r="M74" s="63">
        <v>7.8</v>
      </c>
      <c r="N74" s="63">
        <v>39</v>
      </c>
      <c r="O74" s="63">
        <v>0</v>
      </c>
      <c r="P74" s="63">
        <v>0.72</v>
      </c>
      <c r="Q74" s="63">
        <v>0</v>
      </c>
      <c r="R74" s="63">
        <v>6.6000000000000003E-2</v>
      </c>
      <c r="S74" s="63">
        <v>1.7999999999999999E-2</v>
      </c>
      <c r="T74" s="63">
        <v>0</v>
      </c>
      <c r="U74" s="63">
        <v>0</v>
      </c>
    </row>
    <row r="75" spans="1:21" ht="23.25" customHeight="1" x14ac:dyDescent="0.25">
      <c r="A75" s="101"/>
      <c r="B75" s="9" t="s">
        <v>142</v>
      </c>
      <c r="C75" s="14" t="s">
        <v>141</v>
      </c>
      <c r="D75" s="15">
        <v>0.08</v>
      </c>
      <c r="E75" s="15">
        <v>7.25</v>
      </c>
      <c r="F75" s="15">
        <v>0.13</v>
      </c>
      <c r="G75" s="82">
        <v>66.099999999999994</v>
      </c>
      <c r="H75" s="73" t="s">
        <v>143</v>
      </c>
      <c r="I75" s="63">
        <v>0</v>
      </c>
      <c r="J75" s="63">
        <v>0.1</v>
      </c>
      <c r="K75" s="63">
        <v>3</v>
      </c>
      <c r="L75" s="63">
        <v>2.4</v>
      </c>
      <c r="M75" s="63">
        <v>0.05</v>
      </c>
      <c r="N75" s="63">
        <v>3</v>
      </c>
      <c r="O75" s="63">
        <v>0.28000000000000003</v>
      </c>
      <c r="P75" s="63">
        <v>0.02</v>
      </c>
      <c r="Q75" s="63">
        <v>45</v>
      </c>
      <c r="R75" s="63">
        <v>1E-3</v>
      </c>
      <c r="S75" s="63">
        <v>1.2E-2</v>
      </c>
      <c r="T75" s="63">
        <v>0.13</v>
      </c>
      <c r="U75" s="63">
        <v>0</v>
      </c>
    </row>
    <row r="76" spans="1:21" ht="24.75" customHeight="1" x14ac:dyDescent="0.25">
      <c r="A76" s="101"/>
      <c r="B76" s="9" t="s">
        <v>181</v>
      </c>
      <c r="C76" s="12">
        <v>30</v>
      </c>
      <c r="D76" s="13">
        <v>6.96</v>
      </c>
      <c r="E76" s="13">
        <v>8.85</v>
      </c>
      <c r="F76" s="13">
        <v>0</v>
      </c>
      <c r="G76" s="82">
        <v>109.2</v>
      </c>
      <c r="H76" s="73" t="s">
        <v>180</v>
      </c>
      <c r="I76" s="63">
        <v>0</v>
      </c>
      <c r="J76" s="63">
        <v>4.3499999999999996</v>
      </c>
      <c r="K76" s="63">
        <v>26.4</v>
      </c>
      <c r="L76" s="63">
        <v>264</v>
      </c>
      <c r="M76" s="63">
        <v>10.5</v>
      </c>
      <c r="N76" s="63">
        <v>150</v>
      </c>
      <c r="O76" s="63">
        <v>0</v>
      </c>
      <c r="P76" s="63">
        <v>0.3</v>
      </c>
      <c r="Q76" s="63">
        <v>86.4</v>
      </c>
      <c r="R76" s="63">
        <v>1.2E-2</v>
      </c>
      <c r="S76" s="63">
        <v>0.09</v>
      </c>
      <c r="T76" s="63">
        <v>0.28799999999999998</v>
      </c>
      <c r="U76" s="63">
        <v>0.21</v>
      </c>
    </row>
    <row r="77" spans="1:21" ht="39" customHeight="1" x14ac:dyDescent="0.25">
      <c r="A77" s="101"/>
      <c r="B77" s="9" t="s">
        <v>178</v>
      </c>
      <c r="C77" s="14" t="s">
        <v>70</v>
      </c>
      <c r="D77" s="15">
        <v>1.782</v>
      </c>
      <c r="E77" s="15">
        <v>1.532</v>
      </c>
      <c r="F77" s="15">
        <v>12.288</v>
      </c>
      <c r="G77" s="82">
        <v>70.016999999999996</v>
      </c>
      <c r="H77" s="73" t="s">
        <v>90</v>
      </c>
      <c r="I77" s="63">
        <v>4.5</v>
      </c>
      <c r="J77" s="63">
        <v>1</v>
      </c>
      <c r="K77" s="63">
        <v>121.3</v>
      </c>
      <c r="L77" s="63">
        <v>64.709999999999994</v>
      </c>
      <c r="M77" s="63">
        <v>13</v>
      </c>
      <c r="N77" s="63">
        <v>50.94</v>
      </c>
      <c r="O77" s="63">
        <v>10</v>
      </c>
      <c r="P77" s="63">
        <v>0.23899999999999996</v>
      </c>
      <c r="Q77" s="63">
        <v>11</v>
      </c>
      <c r="R77" s="63">
        <v>2.2100000000000002E-2</v>
      </c>
      <c r="S77" s="63">
        <v>8.1000000000000003E-2</v>
      </c>
      <c r="T77" s="63">
        <v>1.4999999999999999E-2</v>
      </c>
      <c r="U77" s="63">
        <v>0.65</v>
      </c>
    </row>
    <row r="78" spans="1:21" ht="15" customHeight="1" x14ac:dyDescent="0.25">
      <c r="A78" s="101"/>
      <c r="B78" s="5" t="s">
        <v>145</v>
      </c>
      <c r="C78" s="12">
        <v>185</v>
      </c>
      <c r="D78" s="13">
        <v>0.4</v>
      </c>
      <c r="E78" s="13">
        <v>0.4</v>
      </c>
      <c r="F78" s="13">
        <v>9.8000000000000007</v>
      </c>
      <c r="G78" s="81">
        <v>44.4</v>
      </c>
      <c r="H78" s="73" t="s">
        <v>72</v>
      </c>
      <c r="I78" s="63">
        <v>0</v>
      </c>
      <c r="J78" s="63">
        <v>0</v>
      </c>
      <c r="K78" s="63">
        <v>278</v>
      </c>
      <c r="L78" s="63">
        <v>16</v>
      </c>
      <c r="M78" s="63">
        <v>9</v>
      </c>
      <c r="N78" s="63">
        <v>11</v>
      </c>
      <c r="O78" s="63">
        <v>0</v>
      </c>
      <c r="P78" s="63">
        <v>2.2000000000000002</v>
      </c>
      <c r="Q78" s="63">
        <v>0</v>
      </c>
      <c r="R78" s="63">
        <v>0.03</v>
      </c>
      <c r="S78" s="63">
        <v>0.02</v>
      </c>
      <c r="T78" s="63">
        <v>0</v>
      </c>
      <c r="U78" s="63">
        <v>10</v>
      </c>
    </row>
    <row r="79" spans="1:21" ht="15" customHeight="1" x14ac:dyDescent="0.25">
      <c r="A79" s="123" t="s">
        <v>15</v>
      </c>
      <c r="B79" s="123"/>
      <c r="C79" s="43">
        <f>C73+C74+C75+C76+C77+C78</f>
        <v>735</v>
      </c>
      <c r="D79" s="44">
        <f>SUM(D73:D78)</f>
        <v>20.901</v>
      </c>
      <c r="E79" s="44">
        <f t="shared" ref="E79:G79" si="14">SUM(E73:E78)</f>
        <v>29.319999999999997</v>
      </c>
      <c r="F79" s="44">
        <f t="shared" si="14"/>
        <v>86.943999999999988</v>
      </c>
      <c r="G79" s="89">
        <f t="shared" si="14"/>
        <v>696.60700000000008</v>
      </c>
      <c r="H79" s="7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</row>
    <row r="80" spans="1:21" ht="24.75" customHeight="1" x14ac:dyDescent="0.25">
      <c r="A80" s="101" t="s">
        <v>1</v>
      </c>
      <c r="B80" s="9" t="s">
        <v>183</v>
      </c>
      <c r="C80" s="12">
        <v>100</v>
      </c>
      <c r="D80" s="15">
        <v>5.09</v>
      </c>
      <c r="E80" s="15">
        <v>7.33</v>
      </c>
      <c r="F80" s="15">
        <v>6.63</v>
      </c>
      <c r="G80" s="82">
        <v>112.85</v>
      </c>
      <c r="H80" s="73" t="s">
        <v>182</v>
      </c>
      <c r="I80" s="63">
        <v>14.6</v>
      </c>
      <c r="J80" s="63">
        <v>9.5262200000000004</v>
      </c>
      <c r="K80" s="63">
        <v>302.11099999999999</v>
      </c>
      <c r="L80" s="63">
        <v>35.789000000000001</v>
      </c>
      <c r="M80" s="63">
        <v>25.23</v>
      </c>
      <c r="N80" s="63">
        <v>103.483</v>
      </c>
      <c r="O80" s="63">
        <v>114.35</v>
      </c>
      <c r="P80" s="63">
        <v>0.91159999999999997</v>
      </c>
      <c r="Q80" s="63">
        <v>146.79499999999999</v>
      </c>
      <c r="R80" s="63">
        <v>5.3840000000000006E-2</v>
      </c>
      <c r="S80" s="63">
        <v>6.7489999999999994E-2</v>
      </c>
      <c r="T80" s="63">
        <v>7.65</v>
      </c>
      <c r="U80" s="63">
        <v>9.1389999999999993</v>
      </c>
    </row>
    <row r="81" spans="1:21" ht="25.5" customHeight="1" x14ac:dyDescent="0.25">
      <c r="A81" s="101"/>
      <c r="B81" s="10" t="s">
        <v>185</v>
      </c>
      <c r="C81" s="18">
        <v>300</v>
      </c>
      <c r="D81" s="15">
        <v>16.016000000000002</v>
      </c>
      <c r="E81" s="15">
        <v>14.782</v>
      </c>
      <c r="F81" s="15">
        <v>14.979000000000001</v>
      </c>
      <c r="G81" s="82">
        <v>255.43800000000002</v>
      </c>
      <c r="H81" s="73" t="s">
        <v>184</v>
      </c>
      <c r="I81" s="63">
        <v>40.43515</v>
      </c>
      <c r="J81" s="63">
        <v>3.0538310000000002</v>
      </c>
      <c r="K81" s="63">
        <v>249.36</v>
      </c>
      <c r="L81" s="63">
        <v>31.21255</v>
      </c>
      <c r="M81" s="63">
        <v>24.054859999999998</v>
      </c>
      <c r="N81" s="63">
        <v>161.31356</v>
      </c>
      <c r="O81" s="63">
        <v>108.6958932</v>
      </c>
      <c r="P81" s="63">
        <v>1.5677050000000001</v>
      </c>
      <c r="Q81" s="63">
        <v>288.53579999999999</v>
      </c>
      <c r="R81" s="63">
        <v>0.11764209999999999</v>
      </c>
      <c r="S81" s="63">
        <v>0.1593232</v>
      </c>
      <c r="T81" s="63">
        <v>0.19322599999999998</v>
      </c>
      <c r="U81" s="63">
        <v>1.65</v>
      </c>
    </row>
    <row r="82" spans="1:21" ht="36" customHeight="1" x14ac:dyDescent="0.25">
      <c r="A82" s="101"/>
      <c r="B82" s="5" t="s">
        <v>187</v>
      </c>
      <c r="C82" s="20" t="s">
        <v>186</v>
      </c>
      <c r="D82" s="16">
        <v>7.76</v>
      </c>
      <c r="E82" s="16">
        <v>6.5466666666666669</v>
      </c>
      <c r="F82" s="16">
        <v>9.8800000000000008</v>
      </c>
      <c r="G82" s="85">
        <v>129.49333333333334</v>
      </c>
      <c r="H82" s="73" t="s">
        <v>122</v>
      </c>
      <c r="I82" s="63">
        <v>15.95</v>
      </c>
      <c r="J82" s="63">
        <v>1.8116666666666668</v>
      </c>
      <c r="K82" s="63">
        <v>269.21166666666664</v>
      </c>
      <c r="L82" s="63">
        <v>12.623333333333333</v>
      </c>
      <c r="M82" s="63">
        <v>26.843333333333337</v>
      </c>
      <c r="N82" s="63">
        <v>145.95833333333334</v>
      </c>
      <c r="O82" s="63">
        <v>56.68333333333333</v>
      </c>
      <c r="P82" s="63">
        <v>1.0361666666666667</v>
      </c>
      <c r="Q82" s="63">
        <v>0</v>
      </c>
      <c r="R82" s="63">
        <v>5.9333333333333335E-2</v>
      </c>
      <c r="S82" s="63">
        <v>0.12666666666666665</v>
      </c>
      <c r="T82" s="63">
        <v>0</v>
      </c>
      <c r="U82" s="63">
        <v>1</v>
      </c>
    </row>
    <row r="83" spans="1:21" ht="15" customHeight="1" x14ac:dyDescent="0.25">
      <c r="A83" s="101"/>
      <c r="B83" s="5" t="s">
        <v>188</v>
      </c>
      <c r="C83" s="20" t="s">
        <v>70</v>
      </c>
      <c r="D83" s="16">
        <v>4.46</v>
      </c>
      <c r="E83" s="16">
        <v>7.5</v>
      </c>
      <c r="F83" s="16">
        <v>15.6</v>
      </c>
      <c r="G83" s="85">
        <v>147.69999999999999</v>
      </c>
      <c r="H83" s="73" t="s">
        <v>103</v>
      </c>
      <c r="I83" s="63">
        <v>36.119999999999997</v>
      </c>
      <c r="J83" s="63">
        <v>1.0875999999999999</v>
      </c>
      <c r="K83" s="63">
        <v>747.74400000000014</v>
      </c>
      <c r="L83" s="63">
        <v>120.05</v>
      </c>
      <c r="M83" s="63">
        <v>42.003999999999998</v>
      </c>
      <c r="N83" s="63">
        <v>83.88600000000001</v>
      </c>
      <c r="O83" s="63">
        <v>30.057023999999998</v>
      </c>
      <c r="P83" s="63">
        <v>1.6375999999999999</v>
      </c>
      <c r="Q83" s="63">
        <v>98.876000000000005</v>
      </c>
      <c r="R83" s="63">
        <v>8.5239999999999996E-2</v>
      </c>
      <c r="S83" s="63">
        <v>0.1726</v>
      </c>
      <c r="T83" s="63">
        <v>0</v>
      </c>
      <c r="U83" s="63">
        <v>140.32</v>
      </c>
    </row>
    <row r="84" spans="1:21" ht="24.75" customHeight="1" x14ac:dyDescent="0.25">
      <c r="A84" s="101"/>
      <c r="B84" s="5" t="s">
        <v>148</v>
      </c>
      <c r="C84" s="20" t="s">
        <v>70</v>
      </c>
      <c r="D84" s="16">
        <v>0.38</v>
      </c>
      <c r="E84" s="16">
        <v>0</v>
      </c>
      <c r="F84" s="16">
        <v>19.821999999999999</v>
      </c>
      <c r="G84" s="85">
        <v>80.787000000000006</v>
      </c>
      <c r="H84" s="73" t="s">
        <v>78</v>
      </c>
      <c r="I84" s="63">
        <v>0</v>
      </c>
      <c r="J84" s="63">
        <v>0</v>
      </c>
      <c r="K84" s="63">
        <v>33.099999999999994</v>
      </c>
      <c r="L84" s="63">
        <v>3.9</v>
      </c>
      <c r="M84" s="63">
        <v>2.8</v>
      </c>
      <c r="N84" s="63">
        <v>0</v>
      </c>
      <c r="O84" s="63">
        <v>0</v>
      </c>
      <c r="P84" s="63">
        <v>0.19</v>
      </c>
      <c r="Q84" s="63">
        <v>11.6</v>
      </c>
      <c r="R84" s="63">
        <v>0</v>
      </c>
      <c r="S84" s="63">
        <v>0</v>
      </c>
      <c r="T84" s="63">
        <v>0</v>
      </c>
      <c r="U84" s="63">
        <v>11.2</v>
      </c>
    </row>
    <row r="85" spans="1:21" ht="15" customHeight="1" x14ac:dyDescent="0.25">
      <c r="A85" s="101"/>
      <c r="B85" s="9" t="s">
        <v>4</v>
      </c>
      <c r="C85" s="12">
        <v>60</v>
      </c>
      <c r="D85" s="13">
        <f>8*C85/100</f>
        <v>4.8</v>
      </c>
      <c r="E85" s="13">
        <f>1.5*C85/100</f>
        <v>0.9</v>
      </c>
      <c r="F85" s="13">
        <f>40.1*C85/100</f>
        <v>24.06</v>
      </c>
      <c r="G85" s="81">
        <f>206*C85/100</f>
        <v>123.6</v>
      </c>
      <c r="H85" s="73" t="s">
        <v>87</v>
      </c>
      <c r="I85" s="63">
        <v>0</v>
      </c>
      <c r="J85" s="63">
        <v>18.54</v>
      </c>
      <c r="K85" s="63">
        <v>147</v>
      </c>
      <c r="L85" s="63">
        <v>21</v>
      </c>
      <c r="M85" s="63">
        <v>28.2</v>
      </c>
      <c r="N85" s="63">
        <v>94.8</v>
      </c>
      <c r="O85" s="63">
        <v>0</v>
      </c>
      <c r="P85" s="63">
        <v>2.34</v>
      </c>
      <c r="Q85" s="63">
        <v>0</v>
      </c>
      <c r="R85" s="63">
        <v>0.10799999999999998</v>
      </c>
      <c r="S85" s="63">
        <v>4.8000000000000001E-2</v>
      </c>
      <c r="T85" s="63">
        <v>0</v>
      </c>
      <c r="U85" s="63">
        <v>0</v>
      </c>
    </row>
    <row r="86" spans="1:21" ht="15" customHeight="1" x14ac:dyDescent="0.25">
      <c r="A86" s="101"/>
      <c r="B86" s="9" t="s">
        <v>5</v>
      </c>
      <c r="C86" s="12">
        <v>60</v>
      </c>
      <c r="D86" s="13">
        <f>7.6*C86/100</f>
        <v>4.5599999999999996</v>
      </c>
      <c r="E86" s="13">
        <f>0.8*C86/100</f>
        <v>0.48</v>
      </c>
      <c r="F86" s="13">
        <f>49.2*C86/100</f>
        <v>29.52</v>
      </c>
      <c r="G86" s="82">
        <f>234*C86/100</f>
        <v>140.4</v>
      </c>
      <c r="H86" s="73" t="s">
        <v>88</v>
      </c>
      <c r="I86" s="63">
        <v>1.92</v>
      </c>
      <c r="J86" s="63">
        <v>3.6</v>
      </c>
      <c r="K86" s="63">
        <v>55.8</v>
      </c>
      <c r="L86" s="63">
        <v>12</v>
      </c>
      <c r="M86" s="63">
        <v>8.4</v>
      </c>
      <c r="N86" s="63">
        <v>39</v>
      </c>
      <c r="O86" s="63">
        <v>8.6999999999999993</v>
      </c>
      <c r="P86" s="63">
        <v>0.66</v>
      </c>
      <c r="Q86" s="63">
        <v>0</v>
      </c>
      <c r="R86" s="63">
        <v>6.6000000000000003E-2</v>
      </c>
      <c r="S86" s="63">
        <v>1.7999999999999999E-2</v>
      </c>
      <c r="T86" s="63">
        <v>0</v>
      </c>
      <c r="U86" s="63">
        <v>0</v>
      </c>
    </row>
    <row r="87" spans="1:21" ht="15" customHeight="1" x14ac:dyDescent="0.25">
      <c r="A87" s="102" t="s">
        <v>16</v>
      </c>
      <c r="B87" s="102"/>
      <c r="C87" s="37">
        <f>C80+C81+C82+C83+C84+C85+C86</f>
        <v>1020</v>
      </c>
      <c r="D87" s="38">
        <f>SUM(D80:D86)</f>
        <v>43.066000000000003</v>
      </c>
      <c r="E87" s="38">
        <f t="shared" ref="E87:G87" si="15">SUM(E80:E86)</f>
        <v>37.538666666666664</v>
      </c>
      <c r="F87" s="38">
        <f t="shared" si="15"/>
        <v>120.491</v>
      </c>
      <c r="G87" s="83">
        <f t="shared" si="15"/>
        <v>990.26833333333343</v>
      </c>
      <c r="H87" s="7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</row>
    <row r="88" spans="1:21" ht="25.5" customHeight="1" x14ac:dyDescent="0.25">
      <c r="A88" s="101" t="s">
        <v>2</v>
      </c>
      <c r="B88" s="9" t="s">
        <v>190</v>
      </c>
      <c r="C88" s="18">
        <v>120</v>
      </c>
      <c r="D88" s="15">
        <v>2.5</v>
      </c>
      <c r="E88" s="15">
        <v>5.7</v>
      </c>
      <c r="F88" s="15">
        <v>45.1</v>
      </c>
      <c r="G88" s="82">
        <v>241.66</v>
      </c>
      <c r="H88" s="73" t="s">
        <v>191</v>
      </c>
      <c r="I88" s="63">
        <v>20.28</v>
      </c>
      <c r="J88" s="63">
        <v>5.5252800000000004</v>
      </c>
      <c r="K88" s="63">
        <v>495.69600000000003</v>
      </c>
      <c r="L88" s="63">
        <v>58.033999999999999</v>
      </c>
      <c r="M88" s="63">
        <v>28.323</v>
      </c>
      <c r="N88" s="63">
        <v>126.39400000000001</v>
      </c>
      <c r="O88" s="63">
        <v>31.224319999999999</v>
      </c>
      <c r="P88" s="63">
        <v>1.419</v>
      </c>
      <c r="Q88" s="63">
        <v>46.231999999999999</v>
      </c>
      <c r="R88" s="63">
        <v>0.18246000000000001</v>
      </c>
      <c r="S88" s="63">
        <v>0.16045999999999999</v>
      </c>
      <c r="T88" s="63">
        <v>0.21778</v>
      </c>
      <c r="U88" s="63">
        <v>13.579800000000001</v>
      </c>
    </row>
    <row r="89" spans="1:21" ht="15" customHeight="1" x14ac:dyDescent="0.25">
      <c r="A89" s="101"/>
      <c r="B89" s="6" t="s">
        <v>7</v>
      </c>
      <c r="C89" s="12">
        <v>50</v>
      </c>
      <c r="D89" s="13">
        <f>7.5*C89/100</f>
        <v>3.75</v>
      </c>
      <c r="E89" s="13">
        <f>2.9*C89/100</f>
        <v>1.45</v>
      </c>
      <c r="F89" s="13">
        <f>51.4*C89/100</f>
        <v>25.7</v>
      </c>
      <c r="G89" s="82">
        <f>261*C89/100</f>
        <v>130.5</v>
      </c>
      <c r="H89" s="73" t="s">
        <v>89</v>
      </c>
      <c r="I89" s="63">
        <v>0</v>
      </c>
      <c r="J89" s="63">
        <v>0</v>
      </c>
      <c r="K89" s="63">
        <v>46</v>
      </c>
      <c r="L89" s="63">
        <v>9.5</v>
      </c>
      <c r="M89" s="63">
        <v>6.5</v>
      </c>
      <c r="N89" s="63">
        <v>32.5</v>
      </c>
      <c r="O89" s="63">
        <v>0</v>
      </c>
      <c r="P89" s="63">
        <v>0.6</v>
      </c>
      <c r="Q89" s="63">
        <v>0</v>
      </c>
      <c r="R89" s="63">
        <v>5.5E-2</v>
      </c>
      <c r="S89" s="63">
        <v>1.4999999999999999E-2</v>
      </c>
      <c r="T89" s="63">
        <v>0</v>
      </c>
      <c r="U89" s="63">
        <v>0</v>
      </c>
    </row>
    <row r="90" spans="1:21" ht="15" customHeight="1" x14ac:dyDescent="0.25">
      <c r="A90" s="101"/>
      <c r="B90" s="9" t="s">
        <v>189</v>
      </c>
      <c r="C90" s="12">
        <v>200</v>
      </c>
      <c r="D90" s="16">
        <v>0.2</v>
      </c>
      <c r="E90" s="16">
        <v>5.0999999999999997E-2</v>
      </c>
      <c r="F90" s="16">
        <v>10.049000000000001</v>
      </c>
      <c r="G90" s="85">
        <v>41.417999999999999</v>
      </c>
      <c r="H90" s="73" t="s">
        <v>95</v>
      </c>
      <c r="I90" s="63">
        <v>0</v>
      </c>
      <c r="J90" s="63">
        <v>0</v>
      </c>
      <c r="K90" s="63">
        <v>25.1</v>
      </c>
      <c r="L90" s="63">
        <v>5.25</v>
      </c>
      <c r="M90" s="63">
        <v>4.4000000000000004</v>
      </c>
      <c r="N90" s="63">
        <v>8.24</v>
      </c>
      <c r="O90" s="63">
        <v>0</v>
      </c>
      <c r="P90" s="63">
        <v>0.85</v>
      </c>
      <c r="Q90" s="63">
        <v>0.5</v>
      </c>
      <c r="R90" s="63">
        <v>7.000000000000001E-4</v>
      </c>
      <c r="S90" s="63">
        <v>0.01</v>
      </c>
      <c r="T90" s="63">
        <v>0</v>
      </c>
      <c r="U90" s="63">
        <v>0.1</v>
      </c>
    </row>
    <row r="91" spans="1:21" ht="15" customHeight="1" x14ac:dyDescent="0.25">
      <c r="A91" s="112" t="s">
        <v>17</v>
      </c>
      <c r="B91" s="113"/>
      <c r="C91" s="39">
        <f>C88+C89+C90</f>
        <v>370</v>
      </c>
      <c r="D91" s="38">
        <f>SUM(D88:D90)</f>
        <v>6.45</v>
      </c>
      <c r="E91" s="38">
        <f t="shared" ref="E91:G91" si="16">SUM(E88:E90)</f>
        <v>7.2010000000000005</v>
      </c>
      <c r="F91" s="38">
        <f t="shared" si="16"/>
        <v>80.849000000000004</v>
      </c>
      <c r="G91" s="83">
        <f t="shared" si="16"/>
        <v>413.57799999999997</v>
      </c>
      <c r="H91" s="7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</row>
    <row r="92" spans="1:21" ht="26.25" customHeight="1" x14ac:dyDescent="0.25">
      <c r="A92" s="101" t="s">
        <v>3</v>
      </c>
      <c r="B92" s="9" t="s">
        <v>192</v>
      </c>
      <c r="C92" s="12">
        <v>100</v>
      </c>
      <c r="D92" s="19">
        <v>1.2</v>
      </c>
      <c r="E92" s="19">
        <v>5.0999999999999996</v>
      </c>
      <c r="F92" s="19">
        <v>5.5</v>
      </c>
      <c r="G92" s="90">
        <v>73</v>
      </c>
      <c r="H92" s="73" t="s">
        <v>102</v>
      </c>
      <c r="I92" s="63">
        <v>6.93</v>
      </c>
      <c r="J92" s="63">
        <v>4.9980000000000002</v>
      </c>
      <c r="K92" s="63">
        <v>272.40249999999997</v>
      </c>
      <c r="L92" s="63">
        <v>37.369999999999997</v>
      </c>
      <c r="M92" s="63">
        <v>19.645</v>
      </c>
      <c r="N92" s="63">
        <v>32.607500000000002</v>
      </c>
      <c r="O92" s="63">
        <v>7.1</v>
      </c>
      <c r="P92" s="63">
        <v>0.96625000000000005</v>
      </c>
      <c r="Q92" s="63">
        <v>1.68</v>
      </c>
      <c r="R92" s="63">
        <v>3.6900000000000002E-2</v>
      </c>
      <c r="S92" s="63">
        <v>5.949999999999999E-2</v>
      </c>
      <c r="T92" s="63">
        <v>0.23</v>
      </c>
      <c r="U92" s="63">
        <v>36.85</v>
      </c>
    </row>
    <row r="93" spans="1:21" ht="24.75" customHeight="1" x14ac:dyDescent="0.25">
      <c r="A93" s="101"/>
      <c r="B93" s="9" t="s">
        <v>194</v>
      </c>
      <c r="C93" s="12">
        <v>100</v>
      </c>
      <c r="D93" s="19">
        <v>5.0133333333332999</v>
      </c>
      <c r="E93" s="19">
        <v>4.18</v>
      </c>
      <c r="F93" s="19">
        <v>10.84</v>
      </c>
      <c r="G93" s="90">
        <v>101.02666666666666</v>
      </c>
      <c r="H93" s="73" t="s">
        <v>193</v>
      </c>
      <c r="I93" s="63">
        <v>165.15</v>
      </c>
      <c r="J93" s="63">
        <v>21.755000000000003</v>
      </c>
      <c r="K93" s="63">
        <v>409.82499999999999</v>
      </c>
      <c r="L93" s="63">
        <v>71.150000000000006</v>
      </c>
      <c r="M93" s="63">
        <v>51.3</v>
      </c>
      <c r="N93" s="63">
        <v>266.44166666666666</v>
      </c>
      <c r="O93" s="63">
        <v>590.26566666666668</v>
      </c>
      <c r="P93" s="63">
        <v>1.4108333333333334</v>
      </c>
      <c r="Q93" s="63">
        <v>81.166666666666671</v>
      </c>
      <c r="R93" s="63">
        <v>0.12225</v>
      </c>
      <c r="S93" s="63">
        <v>0.23383333333333337</v>
      </c>
      <c r="T93" s="63">
        <v>7.5</v>
      </c>
      <c r="U93" s="63">
        <v>0.625</v>
      </c>
    </row>
    <row r="94" spans="1:21" ht="39" customHeight="1" x14ac:dyDescent="0.25">
      <c r="A94" s="101"/>
      <c r="B94" s="9" t="s">
        <v>155</v>
      </c>
      <c r="C94" s="12">
        <v>200</v>
      </c>
      <c r="D94" s="13">
        <v>3.84</v>
      </c>
      <c r="E94" s="13">
        <v>7.08</v>
      </c>
      <c r="F94" s="13">
        <v>29.78</v>
      </c>
      <c r="G94" s="81">
        <v>198.24</v>
      </c>
      <c r="H94" s="73" t="s">
        <v>114</v>
      </c>
      <c r="I94" s="63">
        <v>30</v>
      </c>
      <c r="J94" s="63">
        <v>0.63600000000000001</v>
      </c>
      <c r="K94" s="63">
        <v>1139.0899999999999</v>
      </c>
      <c r="L94" s="63">
        <v>26.08</v>
      </c>
      <c r="M94" s="63">
        <v>46.27</v>
      </c>
      <c r="N94" s="63">
        <v>119.75</v>
      </c>
      <c r="O94" s="63">
        <v>60.28</v>
      </c>
      <c r="P94" s="63">
        <v>1.849</v>
      </c>
      <c r="Q94" s="63">
        <v>51</v>
      </c>
      <c r="R94" s="63">
        <v>0.24099999999999999</v>
      </c>
      <c r="S94" s="63">
        <v>0.152</v>
      </c>
      <c r="T94" s="63">
        <v>0.13</v>
      </c>
      <c r="U94" s="63">
        <v>40</v>
      </c>
    </row>
    <row r="95" spans="1:21" ht="15" customHeight="1" x14ac:dyDescent="0.25">
      <c r="A95" s="101"/>
      <c r="B95" s="5" t="s">
        <v>6</v>
      </c>
      <c r="C95" s="12">
        <v>200</v>
      </c>
      <c r="D95" s="13">
        <v>1</v>
      </c>
      <c r="E95" s="13">
        <v>0.2</v>
      </c>
      <c r="F95" s="13">
        <v>20.2</v>
      </c>
      <c r="G95" s="81">
        <v>86.6</v>
      </c>
      <c r="H95" s="73" t="s">
        <v>84</v>
      </c>
      <c r="I95" s="63">
        <v>2</v>
      </c>
      <c r="J95" s="63">
        <v>0</v>
      </c>
      <c r="K95" s="63">
        <v>240</v>
      </c>
      <c r="L95" s="63">
        <v>14</v>
      </c>
      <c r="M95" s="63">
        <v>8</v>
      </c>
      <c r="N95" s="63">
        <v>14</v>
      </c>
      <c r="O95" s="63">
        <v>0</v>
      </c>
      <c r="P95" s="63">
        <v>2.8</v>
      </c>
      <c r="Q95" s="63">
        <v>0</v>
      </c>
      <c r="R95" s="63">
        <v>0.02</v>
      </c>
      <c r="S95" s="63">
        <v>0.02</v>
      </c>
      <c r="T95" s="63">
        <v>0</v>
      </c>
      <c r="U95" s="63">
        <v>4</v>
      </c>
    </row>
    <row r="96" spans="1:21" ht="15" customHeight="1" x14ac:dyDescent="0.25">
      <c r="A96" s="101"/>
      <c r="B96" s="9" t="s">
        <v>4</v>
      </c>
      <c r="C96" s="12">
        <v>40</v>
      </c>
      <c r="D96" s="13">
        <f>8*C96/100</f>
        <v>3.2</v>
      </c>
      <c r="E96" s="13">
        <f>1.5*C96/100</f>
        <v>0.6</v>
      </c>
      <c r="F96" s="13">
        <f>40.1*C96/100</f>
        <v>16.04</v>
      </c>
      <c r="G96" s="81">
        <f>206*C96/100</f>
        <v>82.4</v>
      </c>
      <c r="H96" s="73" t="s">
        <v>87</v>
      </c>
      <c r="I96" s="63">
        <v>0</v>
      </c>
      <c r="J96" s="63">
        <v>12.36</v>
      </c>
      <c r="K96" s="63">
        <v>98</v>
      </c>
      <c r="L96" s="63">
        <v>14</v>
      </c>
      <c r="M96" s="63">
        <v>18.8</v>
      </c>
      <c r="N96" s="63">
        <v>63.2</v>
      </c>
      <c r="O96" s="63">
        <v>0</v>
      </c>
      <c r="P96" s="63">
        <v>1.56</v>
      </c>
      <c r="Q96" s="63">
        <v>0</v>
      </c>
      <c r="R96" s="63">
        <v>7.1999999999999995E-2</v>
      </c>
      <c r="S96" s="63">
        <v>3.2000000000000001E-2</v>
      </c>
      <c r="T96" s="63">
        <v>0</v>
      </c>
      <c r="U96" s="63">
        <v>0</v>
      </c>
    </row>
    <row r="97" spans="1:21" ht="15" customHeight="1" x14ac:dyDescent="0.25">
      <c r="A97" s="102" t="s">
        <v>18</v>
      </c>
      <c r="B97" s="102"/>
      <c r="C97" s="40">
        <f>C92+C93+C94+C95+C96</f>
        <v>640</v>
      </c>
      <c r="D97" s="41">
        <f>SUM(D92:D96)</f>
        <v>14.253333333333298</v>
      </c>
      <c r="E97" s="41">
        <f t="shared" ref="E97:G97" si="17">SUM(E92:E96)</f>
        <v>17.16</v>
      </c>
      <c r="F97" s="41">
        <f t="shared" si="17"/>
        <v>82.360000000000014</v>
      </c>
      <c r="G97" s="86">
        <f t="shared" si="17"/>
        <v>541.26666666666665</v>
      </c>
      <c r="H97" s="73"/>
    </row>
    <row r="98" spans="1:21" ht="25.5" customHeight="1" x14ac:dyDescent="0.25">
      <c r="A98" s="101" t="s">
        <v>19</v>
      </c>
      <c r="B98" s="8" t="s">
        <v>156</v>
      </c>
      <c r="C98" s="18">
        <v>200</v>
      </c>
      <c r="D98" s="15">
        <v>5.8</v>
      </c>
      <c r="E98" s="15">
        <v>5</v>
      </c>
      <c r="F98" s="15">
        <v>8</v>
      </c>
      <c r="G98" s="82">
        <v>100.2</v>
      </c>
      <c r="H98" s="73" t="s">
        <v>86</v>
      </c>
      <c r="I98" s="63">
        <v>18</v>
      </c>
      <c r="J98" s="63">
        <v>4</v>
      </c>
      <c r="K98" s="63">
        <v>292</v>
      </c>
      <c r="L98" s="63">
        <v>240</v>
      </c>
      <c r="M98" s="63">
        <v>28</v>
      </c>
      <c r="N98" s="63">
        <v>180</v>
      </c>
      <c r="O98" s="63">
        <v>40</v>
      </c>
      <c r="P98" s="63">
        <v>0.2</v>
      </c>
      <c r="Q98" s="63">
        <v>44</v>
      </c>
      <c r="R98" s="63">
        <v>0.08</v>
      </c>
      <c r="S98" s="63">
        <v>0.34</v>
      </c>
      <c r="T98" s="63">
        <v>0</v>
      </c>
      <c r="U98" s="63">
        <v>1.4</v>
      </c>
    </row>
    <row r="99" spans="1:21" ht="15" customHeight="1" x14ac:dyDescent="0.25">
      <c r="A99" s="101"/>
      <c r="B99" s="6" t="s">
        <v>7</v>
      </c>
      <c r="C99" s="12">
        <v>25</v>
      </c>
      <c r="D99" s="13">
        <v>1.125</v>
      </c>
      <c r="E99" s="13">
        <v>0.435</v>
      </c>
      <c r="F99" s="13">
        <v>7.71</v>
      </c>
      <c r="G99" s="82">
        <v>39.15</v>
      </c>
      <c r="H99" s="73" t="s">
        <v>89</v>
      </c>
      <c r="I99" s="63">
        <v>0</v>
      </c>
      <c r="J99" s="63">
        <v>0</v>
      </c>
      <c r="K99" s="63">
        <v>23</v>
      </c>
      <c r="L99" s="63">
        <v>4.75</v>
      </c>
      <c r="M99" s="63">
        <v>3.25</v>
      </c>
      <c r="N99" s="63">
        <v>16.25</v>
      </c>
      <c r="O99" s="63">
        <v>0</v>
      </c>
      <c r="P99" s="63">
        <v>0.3</v>
      </c>
      <c r="Q99" s="63">
        <v>0</v>
      </c>
      <c r="R99" s="63">
        <v>2.75E-2</v>
      </c>
      <c r="S99" s="63">
        <v>7.4999999999999997E-3</v>
      </c>
      <c r="T99" s="63">
        <v>0</v>
      </c>
      <c r="U99" s="63">
        <v>0</v>
      </c>
    </row>
    <row r="100" spans="1:21" ht="15" customHeight="1" x14ac:dyDescent="0.25">
      <c r="A100" s="102" t="s">
        <v>22</v>
      </c>
      <c r="B100" s="102"/>
      <c r="C100" s="40">
        <f>C98+C99</f>
        <v>225</v>
      </c>
      <c r="D100" s="41">
        <f>SUM(D98:D99)</f>
        <v>6.9249999999999998</v>
      </c>
      <c r="E100" s="41">
        <f t="shared" ref="E100:G100" si="18">SUM(E98:E99)</f>
        <v>5.4349999999999996</v>
      </c>
      <c r="F100" s="41">
        <f t="shared" si="18"/>
        <v>15.71</v>
      </c>
      <c r="G100" s="86">
        <f t="shared" si="18"/>
        <v>139.35</v>
      </c>
      <c r="H100" s="73"/>
    </row>
    <row r="101" spans="1:21" ht="15" customHeight="1" x14ac:dyDescent="0.25">
      <c r="A101" s="103" t="s">
        <v>26</v>
      </c>
      <c r="B101" s="103"/>
      <c r="C101" s="21"/>
      <c r="D101" s="26">
        <f>D79+D87+D91+D97+D100</f>
        <v>91.595333333333301</v>
      </c>
      <c r="E101" s="26">
        <f t="shared" ref="E101:G101" si="19">E79+E87+E91+E97+E100</f>
        <v>96.654666666666657</v>
      </c>
      <c r="F101" s="26">
        <f t="shared" si="19"/>
        <v>386.35399999999998</v>
      </c>
      <c r="G101" s="87">
        <f t="shared" si="19"/>
        <v>2781.07</v>
      </c>
      <c r="H101" s="76"/>
      <c r="I101" s="66">
        <f>SUM(I73:I100)</f>
        <v>377.14914999999996</v>
      </c>
      <c r="J101" s="66">
        <f t="shared" ref="J101:U101" si="20">SUM(J73:J100)</f>
        <v>95.035597666666661</v>
      </c>
      <c r="K101" s="66">
        <f t="shared" si="20"/>
        <v>5569.7913666666664</v>
      </c>
      <c r="L101" s="66">
        <f t="shared" si="20"/>
        <v>1242.4412833333333</v>
      </c>
      <c r="M101" s="66">
        <f t="shared" si="20"/>
        <v>437.32259333333332</v>
      </c>
      <c r="N101" s="66">
        <f t="shared" si="20"/>
        <v>1893.1800599999999</v>
      </c>
      <c r="O101" s="66">
        <f t="shared" si="20"/>
        <v>1091.2282372</v>
      </c>
      <c r="P101" s="66">
        <f t="shared" si="20"/>
        <v>24.324674999999999</v>
      </c>
      <c r="Q101" s="66">
        <f t="shared" si="20"/>
        <v>986.29746666666654</v>
      </c>
      <c r="R101" s="66">
        <f t="shared" si="20"/>
        <v>1.5635494333333335</v>
      </c>
      <c r="S101" s="66">
        <f t="shared" si="20"/>
        <v>2.0645571999999994</v>
      </c>
      <c r="T101" s="66">
        <f t="shared" si="20"/>
        <v>16.522885999999996</v>
      </c>
      <c r="U101" s="66">
        <f t="shared" si="20"/>
        <v>272.40859999999998</v>
      </c>
    </row>
    <row r="102" spans="1:21" ht="15" customHeight="1" x14ac:dyDescent="0.25">
      <c r="A102" s="108" t="s">
        <v>27</v>
      </c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10"/>
    </row>
    <row r="103" spans="1:21" ht="27" customHeight="1" x14ac:dyDescent="0.25">
      <c r="A103" s="101" t="s">
        <v>0</v>
      </c>
      <c r="B103" s="9" t="s">
        <v>196</v>
      </c>
      <c r="C103" s="12">
        <v>250</v>
      </c>
      <c r="D103" s="13">
        <v>7.3710000000000004</v>
      </c>
      <c r="E103" s="13">
        <v>9.714736842105264</v>
      </c>
      <c r="F103" s="13">
        <v>28.149999999999995</v>
      </c>
      <c r="G103" s="81">
        <v>229.59947368421052</v>
      </c>
      <c r="H103" s="73" t="s">
        <v>195</v>
      </c>
      <c r="I103" s="63">
        <v>21.904800000000002</v>
      </c>
      <c r="J103" s="63">
        <v>5.0992000000000006</v>
      </c>
      <c r="K103" s="63">
        <v>351.66720000000004</v>
      </c>
      <c r="L103" s="63">
        <v>157.43040000000002</v>
      </c>
      <c r="M103" s="63">
        <v>108.15559999999999</v>
      </c>
      <c r="N103" s="63">
        <v>247.24799999999999</v>
      </c>
      <c r="O103" s="63">
        <v>34.768000000000001</v>
      </c>
      <c r="P103" s="63">
        <v>3.2235199999999997</v>
      </c>
      <c r="Q103" s="63">
        <v>72.311999999999998</v>
      </c>
      <c r="R103" s="63">
        <v>0.24508000000000002</v>
      </c>
      <c r="S103" s="63">
        <v>0.28320000000000001</v>
      </c>
      <c r="T103" s="63">
        <v>0.16600000000000001</v>
      </c>
      <c r="U103" s="63">
        <v>1.56</v>
      </c>
    </row>
    <row r="104" spans="1:21" ht="15" customHeight="1" x14ac:dyDescent="0.25">
      <c r="A104" s="101"/>
      <c r="B104" s="6" t="s">
        <v>7</v>
      </c>
      <c r="C104" s="12">
        <v>70</v>
      </c>
      <c r="D104" s="13">
        <f>7.5*C104/100</f>
        <v>5.25</v>
      </c>
      <c r="E104" s="13">
        <f>2.9*C104/100</f>
        <v>2.0299999999999998</v>
      </c>
      <c r="F104" s="13">
        <f>51.4*C104/100</f>
        <v>35.979999999999997</v>
      </c>
      <c r="G104" s="82">
        <f>261*C104/100</f>
        <v>182.7</v>
      </c>
      <c r="H104" s="73" t="s">
        <v>89</v>
      </c>
      <c r="I104" s="63">
        <v>0</v>
      </c>
      <c r="J104" s="63">
        <v>0</v>
      </c>
      <c r="K104" s="63">
        <v>64.400000000000006</v>
      </c>
      <c r="L104" s="63">
        <v>13.3</v>
      </c>
      <c r="M104" s="63">
        <v>9.1</v>
      </c>
      <c r="N104" s="63">
        <v>45.5</v>
      </c>
      <c r="O104" s="63">
        <v>0</v>
      </c>
      <c r="P104" s="63">
        <v>0.84</v>
      </c>
      <c r="Q104" s="63">
        <v>0</v>
      </c>
      <c r="R104" s="63">
        <v>7.6999999999999999E-2</v>
      </c>
      <c r="S104" s="63">
        <v>2.1000000000000001E-2</v>
      </c>
      <c r="T104" s="63">
        <v>0</v>
      </c>
      <c r="U104" s="63">
        <v>0</v>
      </c>
    </row>
    <row r="105" spans="1:21" ht="23.25" customHeight="1" x14ac:dyDescent="0.25">
      <c r="A105" s="101"/>
      <c r="B105" s="9" t="s">
        <v>142</v>
      </c>
      <c r="C105" s="14" t="s">
        <v>141</v>
      </c>
      <c r="D105" s="15">
        <v>0.08</v>
      </c>
      <c r="E105" s="15">
        <v>7.25</v>
      </c>
      <c r="F105" s="15">
        <v>0.13</v>
      </c>
      <c r="G105" s="82">
        <v>66.099999999999994</v>
      </c>
      <c r="H105" s="73" t="s">
        <v>143</v>
      </c>
      <c r="I105" s="63">
        <v>0</v>
      </c>
      <c r="J105" s="63">
        <v>0.1</v>
      </c>
      <c r="K105" s="63">
        <v>3</v>
      </c>
      <c r="L105" s="63">
        <v>2.4</v>
      </c>
      <c r="M105" s="63">
        <v>0.05</v>
      </c>
      <c r="N105" s="63">
        <v>3</v>
      </c>
      <c r="O105" s="63">
        <v>0.28000000000000003</v>
      </c>
      <c r="P105" s="63">
        <v>0.02</v>
      </c>
      <c r="Q105" s="63">
        <v>45</v>
      </c>
      <c r="R105" s="63">
        <v>1E-3</v>
      </c>
      <c r="S105" s="63">
        <v>1.2E-2</v>
      </c>
      <c r="T105" s="63">
        <v>0.13</v>
      </c>
      <c r="U105" s="63">
        <v>0</v>
      </c>
    </row>
    <row r="106" spans="1:21" ht="25.5" customHeight="1" x14ac:dyDescent="0.25">
      <c r="A106" s="101"/>
      <c r="B106" s="9" t="s">
        <v>181</v>
      </c>
      <c r="C106" s="12">
        <v>30</v>
      </c>
      <c r="D106" s="13">
        <v>6.96</v>
      </c>
      <c r="E106" s="13">
        <v>8.85</v>
      </c>
      <c r="F106" s="13">
        <v>0</v>
      </c>
      <c r="G106" s="82">
        <v>109.2</v>
      </c>
      <c r="H106" s="73" t="s">
        <v>180</v>
      </c>
      <c r="I106" s="63">
        <v>0</v>
      </c>
      <c r="J106" s="63">
        <v>4.3499999999999996</v>
      </c>
      <c r="K106" s="63">
        <v>26.4</v>
      </c>
      <c r="L106" s="63">
        <v>264</v>
      </c>
      <c r="M106" s="63">
        <v>10.5</v>
      </c>
      <c r="N106" s="63">
        <v>150</v>
      </c>
      <c r="O106" s="63">
        <v>0</v>
      </c>
      <c r="P106" s="63">
        <v>0.3</v>
      </c>
      <c r="Q106" s="63">
        <v>86.4</v>
      </c>
      <c r="R106" s="63">
        <v>1.2E-2</v>
      </c>
      <c r="S106" s="63">
        <v>0.09</v>
      </c>
      <c r="T106" s="63">
        <v>0.28799999999999998</v>
      </c>
      <c r="U106" s="63">
        <v>0.21</v>
      </c>
    </row>
    <row r="107" spans="1:21" ht="15" customHeight="1" x14ac:dyDescent="0.25">
      <c r="A107" s="101"/>
      <c r="B107" s="9" t="s">
        <v>144</v>
      </c>
      <c r="C107" s="14" t="s">
        <v>70</v>
      </c>
      <c r="D107" s="15">
        <v>1.9725000000000001</v>
      </c>
      <c r="E107" s="15">
        <v>1.4750000000000001</v>
      </c>
      <c r="F107" s="15">
        <v>12.42</v>
      </c>
      <c r="G107" s="82">
        <v>71.215000000000003</v>
      </c>
      <c r="H107" s="73" t="s">
        <v>73</v>
      </c>
      <c r="I107" s="63">
        <v>4.5</v>
      </c>
      <c r="J107" s="63">
        <v>1</v>
      </c>
      <c r="K107" s="63">
        <v>111.02499999999999</v>
      </c>
      <c r="L107" s="63">
        <v>63.5</v>
      </c>
      <c r="M107" s="63">
        <v>17.625</v>
      </c>
      <c r="N107" s="63">
        <v>61.375</v>
      </c>
      <c r="O107" s="63">
        <v>16.125</v>
      </c>
      <c r="P107" s="63">
        <v>0.63000000000000012</v>
      </c>
      <c r="Q107" s="63">
        <v>11.074999999999999</v>
      </c>
      <c r="R107" s="63">
        <v>2.2499999999999999E-2</v>
      </c>
      <c r="S107" s="63">
        <v>0.08</v>
      </c>
      <c r="T107" s="63">
        <v>1.4999999999999999E-2</v>
      </c>
      <c r="U107" s="63">
        <v>0.65</v>
      </c>
    </row>
    <row r="108" spans="1:21" ht="15" customHeight="1" x14ac:dyDescent="0.25">
      <c r="A108" s="101"/>
      <c r="B108" s="5" t="s">
        <v>145</v>
      </c>
      <c r="C108" s="12">
        <v>185</v>
      </c>
      <c r="D108" s="13">
        <v>0.4</v>
      </c>
      <c r="E108" s="13">
        <v>0.4</v>
      </c>
      <c r="F108" s="13">
        <v>9.8000000000000007</v>
      </c>
      <c r="G108" s="81">
        <v>44.4</v>
      </c>
      <c r="H108" s="73" t="s">
        <v>72</v>
      </c>
      <c r="I108" s="63">
        <v>0</v>
      </c>
      <c r="J108" s="63">
        <v>0</v>
      </c>
      <c r="K108" s="63">
        <v>278</v>
      </c>
      <c r="L108" s="63">
        <v>16</v>
      </c>
      <c r="M108" s="63">
        <v>9</v>
      </c>
      <c r="N108" s="63">
        <v>11</v>
      </c>
      <c r="O108" s="63">
        <v>0</v>
      </c>
      <c r="P108" s="63">
        <v>2.2000000000000002</v>
      </c>
      <c r="Q108" s="63">
        <v>0</v>
      </c>
      <c r="R108" s="63">
        <v>0.03</v>
      </c>
      <c r="S108" s="63">
        <v>0.02</v>
      </c>
      <c r="T108" s="63">
        <v>0</v>
      </c>
      <c r="U108" s="63">
        <v>10</v>
      </c>
    </row>
    <row r="109" spans="1:21" ht="15" customHeight="1" x14ac:dyDescent="0.25">
      <c r="A109" s="123" t="s">
        <v>15</v>
      </c>
      <c r="B109" s="123"/>
      <c r="C109" s="37">
        <f>C103+C104+C105+C106+C107+C108</f>
        <v>745</v>
      </c>
      <c r="D109" s="38">
        <f>SUM(D103:D108)</f>
        <v>22.0335</v>
      </c>
      <c r="E109" s="38">
        <f t="shared" ref="E109:G109" si="21">SUM(E103:E108)</f>
        <v>29.719736842105263</v>
      </c>
      <c r="F109" s="38">
        <f t="shared" si="21"/>
        <v>86.47999999999999</v>
      </c>
      <c r="G109" s="83">
        <f t="shared" si="21"/>
        <v>703.21447368421059</v>
      </c>
      <c r="H109" s="7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</row>
    <row r="110" spans="1:21" ht="36.75" customHeight="1" x14ac:dyDescent="0.25">
      <c r="A110" s="101" t="s">
        <v>1</v>
      </c>
      <c r="B110" s="9" t="s">
        <v>199</v>
      </c>
      <c r="C110" s="12">
        <v>100</v>
      </c>
      <c r="D110" s="19">
        <v>1.3</v>
      </c>
      <c r="E110" s="19">
        <v>6.1</v>
      </c>
      <c r="F110" s="19">
        <v>6.2</v>
      </c>
      <c r="G110" s="90">
        <v>84</v>
      </c>
      <c r="H110" s="73" t="s">
        <v>198</v>
      </c>
      <c r="I110" s="63">
        <v>6.74</v>
      </c>
      <c r="J110" s="63">
        <v>0.51519999999999999</v>
      </c>
      <c r="K110" s="63">
        <v>243.69300000000004</v>
      </c>
      <c r="L110" s="63">
        <v>32.406999999999996</v>
      </c>
      <c r="M110" s="63">
        <v>19.341999999999999</v>
      </c>
      <c r="N110" s="63">
        <v>37.167999999999999</v>
      </c>
      <c r="O110" s="63">
        <v>20.2</v>
      </c>
      <c r="P110" s="63">
        <v>1.1654</v>
      </c>
      <c r="Q110" s="63">
        <v>2.597</v>
      </c>
      <c r="R110" s="63">
        <v>1.9220000000000001E-2</v>
      </c>
      <c r="S110" s="63">
        <v>3.3939999999999998E-2</v>
      </c>
      <c r="T110" s="63">
        <v>0</v>
      </c>
      <c r="U110" s="63">
        <v>8.4849999999999994</v>
      </c>
    </row>
    <row r="111" spans="1:21" ht="37.5" customHeight="1" x14ac:dyDescent="0.25">
      <c r="A111" s="101"/>
      <c r="B111" s="9" t="s">
        <v>201</v>
      </c>
      <c r="C111" s="12">
        <v>300</v>
      </c>
      <c r="D111" s="13">
        <v>16.844799999999999</v>
      </c>
      <c r="E111" s="13">
        <v>12.521599999999999</v>
      </c>
      <c r="F111" s="13">
        <v>22.019200000000001</v>
      </c>
      <c r="G111" s="81">
        <v>266.8904</v>
      </c>
      <c r="H111" s="73" t="s">
        <v>121</v>
      </c>
      <c r="I111" s="63">
        <v>40.381599999999999</v>
      </c>
      <c r="J111" s="63">
        <v>0.66920000000000002</v>
      </c>
      <c r="K111" s="63">
        <v>743.94320000000005</v>
      </c>
      <c r="L111" s="63">
        <v>49.190400000000004</v>
      </c>
      <c r="M111" s="63">
        <v>53.205600000000004</v>
      </c>
      <c r="N111" s="63">
        <v>200.89999999999998</v>
      </c>
      <c r="O111" s="63">
        <v>113.94880000000001</v>
      </c>
      <c r="P111" s="63">
        <v>3.1903199999999998</v>
      </c>
      <c r="Q111" s="63">
        <v>275.26799999999997</v>
      </c>
      <c r="R111" s="63">
        <v>0.35139999999999993</v>
      </c>
      <c r="S111" s="63">
        <v>0.19431999999999999</v>
      </c>
      <c r="T111" s="63">
        <v>7.279999999999999E-2</v>
      </c>
      <c r="U111" s="63">
        <v>16.083199999999998</v>
      </c>
    </row>
    <row r="112" spans="1:21" ht="15" customHeight="1" x14ac:dyDescent="0.25">
      <c r="A112" s="101"/>
      <c r="B112" s="9" t="s">
        <v>140</v>
      </c>
      <c r="C112" s="14" t="s">
        <v>139</v>
      </c>
      <c r="D112" s="15">
        <v>4.7699999999999996</v>
      </c>
      <c r="E112" s="15">
        <v>4.05</v>
      </c>
      <c r="F112" s="15">
        <v>0.25</v>
      </c>
      <c r="G112" s="82">
        <v>56.55</v>
      </c>
      <c r="H112" s="73" t="s">
        <v>74</v>
      </c>
      <c r="I112" s="63">
        <v>8</v>
      </c>
      <c r="J112" s="63">
        <v>12.28</v>
      </c>
      <c r="K112" s="63">
        <v>56</v>
      </c>
      <c r="L112" s="63">
        <v>22</v>
      </c>
      <c r="M112" s="63">
        <v>4.8</v>
      </c>
      <c r="N112" s="63">
        <v>76.8</v>
      </c>
      <c r="O112" s="63">
        <v>22</v>
      </c>
      <c r="P112" s="63">
        <v>1</v>
      </c>
      <c r="Q112" s="63">
        <v>104</v>
      </c>
      <c r="R112" s="63">
        <v>2.8000000000000004E-2</v>
      </c>
      <c r="S112" s="63">
        <v>0.17600000000000002</v>
      </c>
      <c r="T112" s="63">
        <v>0.88</v>
      </c>
      <c r="U112" s="63">
        <v>0</v>
      </c>
    </row>
    <row r="113" spans="1:21" ht="15" customHeight="1" x14ac:dyDescent="0.25">
      <c r="A113" s="101"/>
      <c r="B113" s="9" t="s">
        <v>200</v>
      </c>
      <c r="C113" s="18">
        <v>250</v>
      </c>
      <c r="D113" s="15">
        <f>8.01*C113/200</f>
        <v>10.012499999999999</v>
      </c>
      <c r="E113" s="15">
        <f>10.61*C113/200</f>
        <v>13.262499999999999</v>
      </c>
      <c r="F113" s="15">
        <f>32.18*C113/200</f>
        <v>40.225000000000001</v>
      </c>
      <c r="G113" s="82">
        <f>256.22*C113/200</f>
        <v>320.27500000000003</v>
      </c>
      <c r="H113" s="73" t="s">
        <v>85</v>
      </c>
      <c r="I113" s="63">
        <v>35.020000000000003</v>
      </c>
      <c r="J113" s="63">
        <v>8.8716666666666661</v>
      </c>
      <c r="K113" s="63">
        <v>559.55499999999995</v>
      </c>
      <c r="L113" s="63">
        <v>29.766666666666666</v>
      </c>
      <c r="M113" s="63">
        <v>71.458333333333329</v>
      </c>
      <c r="N113" s="63">
        <v>321.77166666666665</v>
      </c>
      <c r="O113" s="63">
        <v>123.11333333333333</v>
      </c>
      <c r="P113" s="63">
        <v>2.3315000000000001</v>
      </c>
      <c r="Q113" s="63">
        <v>314.16666666666669</v>
      </c>
      <c r="R113" s="63">
        <v>0.14393333333333333</v>
      </c>
      <c r="S113" s="63">
        <v>0.26426666666666665</v>
      </c>
      <c r="T113" s="63">
        <v>10.5</v>
      </c>
      <c r="U113" s="63">
        <v>3</v>
      </c>
    </row>
    <row r="114" spans="1:21" ht="21.75" customHeight="1" x14ac:dyDescent="0.25">
      <c r="A114" s="101"/>
      <c r="B114" s="5" t="s">
        <v>197</v>
      </c>
      <c r="C114" s="12">
        <v>200</v>
      </c>
      <c r="D114" s="13">
        <v>0.62</v>
      </c>
      <c r="E114" s="13">
        <v>0.05</v>
      </c>
      <c r="F114" s="13">
        <v>22.692</v>
      </c>
      <c r="G114" s="81">
        <v>93.736999999999995</v>
      </c>
      <c r="H114" s="73" t="s">
        <v>115</v>
      </c>
      <c r="I114" s="63">
        <v>0</v>
      </c>
      <c r="J114" s="63">
        <v>0.12</v>
      </c>
      <c r="K114" s="63">
        <v>149.10000000000002</v>
      </c>
      <c r="L114" s="63">
        <v>12.700000000000001</v>
      </c>
      <c r="M114" s="63">
        <v>7.2</v>
      </c>
      <c r="N114" s="63">
        <v>19.600000000000001</v>
      </c>
      <c r="O114" s="63">
        <v>46.78</v>
      </c>
      <c r="P114" s="63">
        <v>0.38800000000000001</v>
      </c>
      <c r="Q114" s="63">
        <v>0</v>
      </c>
      <c r="R114" s="63">
        <v>0.02</v>
      </c>
      <c r="S114" s="63">
        <v>2.4E-2</v>
      </c>
      <c r="T114" s="63">
        <v>0</v>
      </c>
      <c r="U114" s="63">
        <v>0.46</v>
      </c>
    </row>
    <row r="115" spans="1:21" ht="15" customHeight="1" x14ac:dyDescent="0.25">
      <c r="A115" s="101"/>
      <c r="B115" s="9" t="s">
        <v>4</v>
      </c>
      <c r="C115" s="12">
        <v>40</v>
      </c>
      <c r="D115" s="13">
        <f>8*C115/100</f>
        <v>3.2</v>
      </c>
      <c r="E115" s="13">
        <f>1.5*C115/100</f>
        <v>0.6</v>
      </c>
      <c r="F115" s="13">
        <f>40.1*C115/100</f>
        <v>16.04</v>
      </c>
      <c r="G115" s="81">
        <f>206*C115/100</f>
        <v>82.4</v>
      </c>
      <c r="H115" s="73" t="s">
        <v>87</v>
      </c>
      <c r="I115" s="63">
        <v>0</v>
      </c>
      <c r="J115" s="63">
        <v>12.36</v>
      </c>
      <c r="K115" s="63">
        <v>98</v>
      </c>
      <c r="L115" s="63">
        <v>14</v>
      </c>
      <c r="M115" s="63">
        <v>18.8</v>
      </c>
      <c r="N115" s="63">
        <v>63.2</v>
      </c>
      <c r="O115" s="63">
        <v>0</v>
      </c>
      <c r="P115" s="63">
        <v>1.56</v>
      </c>
      <c r="Q115" s="63">
        <v>0</v>
      </c>
      <c r="R115" s="63">
        <v>7.1999999999999995E-2</v>
      </c>
      <c r="S115" s="63">
        <v>3.2000000000000001E-2</v>
      </c>
      <c r="T115" s="63">
        <v>0</v>
      </c>
      <c r="U115" s="63">
        <v>0</v>
      </c>
    </row>
    <row r="116" spans="1:21" ht="15" customHeight="1" x14ac:dyDescent="0.25">
      <c r="A116" s="101"/>
      <c r="B116" s="9" t="s">
        <v>5</v>
      </c>
      <c r="C116" s="12">
        <v>30</v>
      </c>
      <c r="D116" s="13">
        <f>7.6*C116/100</f>
        <v>2.2799999999999998</v>
      </c>
      <c r="E116" s="13">
        <f>0.8*C116/100</f>
        <v>0.24</v>
      </c>
      <c r="F116" s="13">
        <f>49.2*C116/100</f>
        <v>14.76</v>
      </c>
      <c r="G116" s="82">
        <f>234*C116/100</f>
        <v>70.2</v>
      </c>
      <c r="H116" s="73" t="s">
        <v>88</v>
      </c>
      <c r="I116" s="63">
        <v>0.96</v>
      </c>
      <c r="J116" s="63">
        <v>1.8</v>
      </c>
      <c r="K116" s="63">
        <v>27.9</v>
      </c>
      <c r="L116" s="63">
        <v>6</v>
      </c>
      <c r="M116" s="63">
        <v>4.2</v>
      </c>
      <c r="N116" s="63">
        <v>19.5</v>
      </c>
      <c r="O116" s="63">
        <v>4.3499999999999996</v>
      </c>
      <c r="P116" s="63">
        <v>0.33</v>
      </c>
      <c r="Q116" s="63">
        <v>0</v>
      </c>
      <c r="R116" s="63">
        <v>3.3000000000000002E-2</v>
      </c>
      <c r="S116" s="63">
        <v>8.9999999999999993E-3</v>
      </c>
      <c r="T116" s="63">
        <v>0</v>
      </c>
      <c r="U116" s="63">
        <v>0</v>
      </c>
    </row>
    <row r="117" spans="1:21" ht="15" customHeight="1" x14ac:dyDescent="0.25">
      <c r="A117" s="102" t="s">
        <v>16</v>
      </c>
      <c r="B117" s="102"/>
      <c r="C117" s="37">
        <f>C110+C111+C112+C113+C114+C115+C116</f>
        <v>960</v>
      </c>
      <c r="D117" s="38">
        <f>SUM(D110:D116)</f>
        <v>39.027300000000004</v>
      </c>
      <c r="E117" s="38">
        <f t="shared" ref="E117:G117" si="22">SUM(E110:E116)</f>
        <v>36.824100000000001</v>
      </c>
      <c r="F117" s="38">
        <f t="shared" si="22"/>
        <v>122.1862</v>
      </c>
      <c r="G117" s="83">
        <f t="shared" si="22"/>
        <v>974.05240000000003</v>
      </c>
      <c r="H117" s="7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</row>
    <row r="118" spans="1:21" ht="25.5" customHeight="1" x14ac:dyDescent="0.25">
      <c r="A118" s="101" t="s">
        <v>2</v>
      </c>
      <c r="B118" s="9" t="s">
        <v>202</v>
      </c>
      <c r="C118" s="18">
        <v>100</v>
      </c>
      <c r="D118" s="84">
        <v>3.06</v>
      </c>
      <c r="E118" s="70">
        <v>2.96</v>
      </c>
      <c r="F118" s="70">
        <v>37.4</v>
      </c>
      <c r="G118" s="84">
        <v>188.48000000000002</v>
      </c>
      <c r="H118" s="73" t="s">
        <v>203</v>
      </c>
      <c r="I118" s="63">
        <v>11.97</v>
      </c>
      <c r="J118" s="63">
        <v>4.6408333333333331</v>
      </c>
      <c r="K118" s="63">
        <v>129.345</v>
      </c>
      <c r="L118" s="63">
        <v>20.986666666666668</v>
      </c>
      <c r="M118" s="63">
        <v>11.983333333333333</v>
      </c>
      <c r="N118" s="63">
        <v>62.974999999999994</v>
      </c>
      <c r="O118" s="63">
        <v>4.7071333333333332</v>
      </c>
      <c r="P118" s="63">
        <v>1.3300000000000003</v>
      </c>
      <c r="Q118" s="63">
        <v>37.666666666666664</v>
      </c>
      <c r="R118" s="63">
        <v>9.7083333333333341E-2</v>
      </c>
      <c r="S118" s="63">
        <v>6.8866666666666673E-2</v>
      </c>
      <c r="T118" s="63">
        <v>0.19333333333333336</v>
      </c>
      <c r="U118" s="63">
        <v>0.20833333333333334</v>
      </c>
    </row>
    <row r="119" spans="1:21" ht="15" customHeight="1" x14ac:dyDescent="0.25">
      <c r="A119" s="101"/>
      <c r="B119" s="6" t="s">
        <v>7</v>
      </c>
      <c r="C119" s="12">
        <v>50</v>
      </c>
      <c r="D119" s="13">
        <f>7.5*C119/100</f>
        <v>3.75</v>
      </c>
      <c r="E119" s="13">
        <f>2.9*C119/100</f>
        <v>1.45</v>
      </c>
      <c r="F119" s="13">
        <f>51.4*C119/100</f>
        <v>25.7</v>
      </c>
      <c r="G119" s="82">
        <f>261*C119/100</f>
        <v>130.5</v>
      </c>
      <c r="H119" s="73" t="s">
        <v>89</v>
      </c>
      <c r="I119" s="63">
        <v>0</v>
      </c>
      <c r="J119" s="63">
        <v>0</v>
      </c>
      <c r="K119" s="63">
        <v>46</v>
      </c>
      <c r="L119" s="63">
        <v>9.5</v>
      </c>
      <c r="M119" s="63">
        <v>6.5</v>
      </c>
      <c r="N119" s="63">
        <v>32.5</v>
      </c>
      <c r="O119" s="63">
        <v>0</v>
      </c>
      <c r="P119" s="63">
        <v>0.6</v>
      </c>
      <c r="Q119" s="63">
        <v>0</v>
      </c>
      <c r="R119" s="63">
        <v>5.5E-2</v>
      </c>
      <c r="S119" s="63">
        <v>1.4999999999999999E-2</v>
      </c>
      <c r="T119" s="63">
        <v>0</v>
      </c>
      <c r="U119" s="63">
        <v>0</v>
      </c>
    </row>
    <row r="120" spans="1:21" ht="24.75" customHeight="1" x14ac:dyDescent="0.25">
      <c r="A120" s="101"/>
      <c r="B120" s="8" t="s">
        <v>167</v>
      </c>
      <c r="C120" s="18">
        <v>200</v>
      </c>
      <c r="D120" s="15">
        <v>5.4</v>
      </c>
      <c r="E120" s="15">
        <v>4.4000000000000004</v>
      </c>
      <c r="F120" s="15">
        <v>8.8000000000000007</v>
      </c>
      <c r="G120" s="82">
        <v>96.4</v>
      </c>
      <c r="H120" s="73" t="s">
        <v>118</v>
      </c>
      <c r="I120" s="63">
        <v>18</v>
      </c>
      <c r="J120" s="63">
        <v>4</v>
      </c>
      <c r="K120" s="63">
        <v>292</v>
      </c>
      <c r="L120" s="63">
        <v>240</v>
      </c>
      <c r="M120" s="63">
        <v>28</v>
      </c>
      <c r="N120" s="63">
        <v>180</v>
      </c>
      <c r="O120" s="63">
        <v>40</v>
      </c>
      <c r="P120" s="63">
        <v>0.2</v>
      </c>
      <c r="Q120" s="63">
        <v>44</v>
      </c>
      <c r="R120" s="63">
        <v>0.08</v>
      </c>
      <c r="S120" s="63">
        <v>0.3</v>
      </c>
      <c r="T120" s="63">
        <v>0.06</v>
      </c>
      <c r="U120" s="63">
        <v>2.6</v>
      </c>
    </row>
    <row r="121" spans="1:21" ht="15" customHeight="1" x14ac:dyDescent="0.25">
      <c r="A121" s="112" t="s">
        <v>17</v>
      </c>
      <c r="B121" s="113"/>
      <c r="C121" s="39">
        <f>C118+C119+C120</f>
        <v>350</v>
      </c>
      <c r="D121" s="38">
        <f>SUM(D118:D120)</f>
        <v>12.21</v>
      </c>
      <c r="E121" s="38">
        <f t="shared" ref="E121:G121" si="23">SUM(E118:E120)</f>
        <v>8.81</v>
      </c>
      <c r="F121" s="38">
        <f t="shared" si="23"/>
        <v>71.899999999999991</v>
      </c>
      <c r="G121" s="83">
        <f t="shared" si="23"/>
        <v>415.38</v>
      </c>
      <c r="H121" s="7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</row>
    <row r="122" spans="1:21" ht="51.75" customHeight="1" x14ac:dyDescent="0.25">
      <c r="A122" s="101" t="s">
        <v>3</v>
      </c>
      <c r="B122" s="9" t="s">
        <v>76</v>
      </c>
      <c r="C122" s="12">
        <v>100</v>
      </c>
      <c r="D122" s="19">
        <v>1.1000000000000001</v>
      </c>
      <c r="E122" s="19">
        <v>0.2</v>
      </c>
      <c r="F122" s="19">
        <v>3.8</v>
      </c>
      <c r="G122" s="90">
        <v>24</v>
      </c>
      <c r="H122" s="73" t="s">
        <v>75</v>
      </c>
      <c r="I122" s="63">
        <v>2</v>
      </c>
      <c r="J122" s="63">
        <v>0.4</v>
      </c>
      <c r="K122" s="63">
        <v>290</v>
      </c>
      <c r="L122" s="63">
        <v>14</v>
      </c>
      <c r="M122" s="63">
        <v>20</v>
      </c>
      <c r="N122" s="63">
        <v>26</v>
      </c>
      <c r="O122" s="63">
        <v>20</v>
      </c>
      <c r="P122" s="63">
        <v>0.9</v>
      </c>
      <c r="Q122" s="63">
        <v>0</v>
      </c>
      <c r="R122" s="63">
        <v>0.06</v>
      </c>
      <c r="S122" s="63">
        <v>0.04</v>
      </c>
      <c r="T122" s="63">
        <v>0</v>
      </c>
      <c r="U122" s="63">
        <v>25</v>
      </c>
    </row>
    <row r="123" spans="1:21" ht="24" customHeight="1" x14ac:dyDescent="0.25">
      <c r="A123" s="101"/>
      <c r="B123" s="9" t="s">
        <v>204</v>
      </c>
      <c r="C123" s="18">
        <v>100</v>
      </c>
      <c r="D123" s="15">
        <v>6.5457142857142996</v>
      </c>
      <c r="E123" s="15">
        <v>7.1142857142856997</v>
      </c>
      <c r="F123" s="15">
        <v>16.891428571428499</v>
      </c>
      <c r="G123" s="82">
        <v>157.78</v>
      </c>
      <c r="H123" s="73" t="s">
        <v>106</v>
      </c>
      <c r="I123" s="63">
        <v>12.26</v>
      </c>
      <c r="J123" s="63">
        <v>7.1542857142857148</v>
      </c>
      <c r="K123" s="63">
        <v>299.85428571428571</v>
      </c>
      <c r="L123" s="63">
        <v>77.30857142857144</v>
      </c>
      <c r="M123" s="63">
        <v>31.62</v>
      </c>
      <c r="N123" s="63">
        <v>208.61428571428573</v>
      </c>
      <c r="O123" s="63">
        <v>131</v>
      </c>
      <c r="P123" s="63">
        <v>2.1040000000000001</v>
      </c>
      <c r="Q123" s="63">
        <v>44.571428571428569</v>
      </c>
      <c r="R123" s="63">
        <v>0.19128571428571428</v>
      </c>
      <c r="S123" s="63">
        <v>0.24357142857142858</v>
      </c>
      <c r="T123" s="63">
        <v>8.5714285714285719E-3</v>
      </c>
      <c r="U123" s="63">
        <v>0.41714285714285715</v>
      </c>
    </row>
    <row r="124" spans="1:21" ht="24.75" customHeight="1" x14ac:dyDescent="0.25">
      <c r="A124" s="101"/>
      <c r="B124" s="5" t="s">
        <v>177</v>
      </c>
      <c r="C124" s="18">
        <v>200</v>
      </c>
      <c r="D124" s="15">
        <v>2.9538888888888883</v>
      </c>
      <c r="E124" s="15">
        <v>5.517777777777777</v>
      </c>
      <c r="F124" s="15">
        <v>19.355555555555558</v>
      </c>
      <c r="G124" s="82">
        <v>138.9411111111111</v>
      </c>
      <c r="H124" s="73" t="s">
        <v>100</v>
      </c>
      <c r="I124" s="63">
        <v>31.26</v>
      </c>
      <c r="J124" s="63">
        <v>1.15828</v>
      </c>
      <c r="K124" s="63">
        <v>1018.17</v>
      </c>
      <c r="L124" s="63">
        <v>59.18</v>
      </c>
      <c r="M124" s="63">
        <v>43.8</v>
      </c>
      <c r="N124" s="63">
        <v>129.93</v>
      </c>
      <c r="O124" s="63">
        <v>57.58</v>
      </c>
      <c r="P124" s="63">
        <v>1.6180000000000001</v>
      </c>
      <c r="Q124" s="63">
        <v>56.73</v>
      </c>
      <c r="R124" s="63">
        <v>0.21820000000000001</v>
      </c>
      <c r="S124" s="63">
        <v>0.17669999999999997</v>
      </c>
      <c r="T124" s="63">
        <v>0.13900000000000001</v>
      </c>
      <c r="U124" s="63">
        <v>34.590000000000003</v>
      </c>
    </row>
    <row r="125" spans="1:21" ht="15" customHeight="1" x14ac:dyDescent="0.25">
      <c r="A125" s="101"/>
      <c r="B125" s="5" t="s">
        <v>6</v>
      </c>
      <c r="C125" s="12">
        <v>200</v>
      </c>
      <c r="D125" s="13">
        <v>1</v>
      </c>
      <c r="E125" s="13">
        <v>0.2</v>
      </c>
      <c r="F125" s="13">
        <v>20.2</v>
      </c>
      <c r="G125" s="81">
        <v>86.6</v>
      </c>
      <c r="H125" s="73" t="s">
        <v>84</v>
      </c>
      <c r="I125" s="63">
        <v>2</v>
      </c>
      <c r="J125" s="63">
        <v>0</v>
      </c>
      <c r="K125" s="63">
        <v>240</v>
      </c>
      <c r="L125" s="63">
        <v>14</v>
      </c>
      <c r="M125" s="63">
        <v>8</v>
      </c>
      <c r="N125" s="63">
        <v>14</v>
      </c>
      <c r="O125" s="63">
        <v>0</v>
      </c>
      <c r="P125" s="63">
        <v>2.8</v>
      </c>
      <c r="Q125" s="63">
        <v>0</v>
      </c>
      <c r="R125" s="63">
        <v>0.02</v>
      </c>
      <c r="S125" s="63">
        <v>0.02</v>
      </c>
      <c r="T125" s="63">
        <v>0</v>
      </c>
      <c r="U125" s="63">
        <v>4</v>
      </c>
    </row>
    <row r="126" spans="1:21" ht="15" customHeight="1" x14ac:dyDescent="0.25">
      <c r="A126" s="101"/>
      <c r="B126" s="9" t="s">
        <v>4</v>
      </c>
      <c r="C126" s="12">
        <v>70</v>
      </c>
      <c r="D126" s="13">
        <f>8*C126/100</f>
        <v>5.6</v>
      </c>
      <c r="E126" s="13">
        <f>1.5*C126/100</f>
        <v>1.05</v>
      </c>
      <c r="F126" s="13">
        <f>40.1*C126/100</f>
        <v>28.07</v>
      </c>
      <c r="G126" s="81">
        <f>206*C126/100</f>
        <v>144.19999999999999</v>
      </c>
      <c r="H126" s="73" t="s">
        <v>87</v>
      </c>
      <c r="I126" s="63">
        <v>0</v>
      </c>
      <c r="J126" s="63">
        <v>21.63</v>
      </c>
      <c r="K126" s="63">
        <v>171.5</v>
      </c>
      <c r="L126" s="63">
        <v>24.5</v>
      </c>
      <c r="M126" s="63">
        <v>32.9</v>
      </c>
      <c r="N126" s="63">
        <v>110.6</v>
      </c>
      <c r="O126" s="63">
        <v>0</v>
      </c>
      <c r="P126" s="63">
        <v>2.73</v>
      </c>
      <c r="Q126" s="63">
        <v>0</v>
      </c>
      <c r="R126" s="63">
        <v>0.126</v>
      </c>
      <c r="S126" s="63">
        <v>5.6000000000000008E-2</v>
      </c>
      <c r="T126" s="63">
        <v>0</v>
      </c>
      <c r="U126" s="63">
        <v>0</v>
      </c>
    </row>
    <row r="127" spans="1:21" ht="15" customHeight="1" x14ac:dyDescent="0.25">
      <c r="A127" s="102" t="s">
        <v>18</v>
      </c>
      <c r="B127" s="102"/>
      <c r="C127" s="40">
        <f>C122+C123+C124+C125+C126</f>
        <v>670</v>
      </c>
      <c r="D127" s="41">
        <f>SUM(D122:D126)</f>
        <v>17.19960317460319</v>
      </c>
      <c r="E127" s="41">
        <f t="shared" ref="E127:G127" si="24">SUM(E122:E126)</f>
        <v>14.082063492063476</v>
      </c>
      <c r="F127" s="41">
        <f t="shared" si="24"/>
        <v>88.316984126984067</v>
      </c>
      <c r="G127" s="86">
        <f t="shared" si="24"/>
        <v>551.52111111111117</v>
      </c>
      <c r="H127" s="73"/>
    </row>
    <row r="128" spans="1:21" ht="24.75" customHeight="1" x14ac:dyDescent="0.25">
      <c r="A128" s="101" t="s">
        <v>19</v>
      </c>
      <c r="B128" s="8" t="s">
        <v>156</v>
      </c>
      <c r="C128" s="18">
        <v>200</v>
      </c>
      <c r="D128" s="15">
        <v>5.8</v>
      </c>
      <c r="E128" s="15">
        <v>5</v>
      </c>
      <c r="F128" s="15">
        <v>8</v>
      </c>
      <c r="G128" s="82">
        <v>100.2</v>
      </c>
      <c r="H128" s="73" t="s">
        <v>86</v>
      </c>
      <c r="I128" s="63">
        <v>18</v>
      </c>
      <c r="J128" s="63">
        <v>4</v>
      </c>
      <c r="K128" s="63">
        <v>292</v>
      </c>
      <c r="L128" s="63">
        <v>240</v>
      </c>
      <c r="M128" s="63">
        <v>28</v>
      </c>
      <c r="N128" s="63">
        <v>180</v>
      </c>
      <c r="O128" s="63">
        <v>40</v>
      </c>
      <c r="P128" s="63">
        <v>0.2</v>
      </c>
      <c r="Q128" s="63">
        <v>44</v>
      </c>
      <c r="R128" s="63">
        <v>0.08</v>
      </c>
      <c r="S128" s="63">
        <v>0.34</v>
      </c>
      <c r="T128" s="63">
        <v>0</v>
      </c>
      <c r="U128" s="63">
        <v>1.4</v>
      </c>
    </row>
    <row r="129" spans="1:21" ht="15" customHeight="1" x14ac:dyDescent="0.25">
      <c r="A129" s="101"/>
      <c r="B129" s="6" t="s">
        <v>7</v>
      </c>
      <c r="C129" s="12">
        <v>25</v>
      </c>
      <c r="D129" s="13">
        <v>1.125</v>
      </c>
      <c r="E129" s="13">
        <v>0.435</v>
      </c>
      <c r="F129" s="13">
        <v>7.71</v>
      </c>
      <c r="G129" s="82">
        <v>39.15</v>
      </c>
      <c r="H129" s="73" t="s">
        <v>89</v>
      </c>
      <c r="I129" s="63">
        <v>0</v>
      </c>
      <c r="J129" s="63">
        <v>0</v>
      </c>
      <c r="K129" s="63">
        <v>23</v>
      </c>
      <c r="L129" s="63">
        <v>4.75</v>
      </c>
      <c r="M129" s="63">
        <v>3.25</v>
      </c>
      <c r="N129" s="63">
        <v>16.25</v>
      </c>
      <c r="O129" s="63">
        <v>0</v>
      </c>
      <c r="P129" s="63">
        <v>0.3</v>
      </c>
      <c r="Q129" s="63">
        <v>0</v>
      </c>
      <c r="R129" s="63">
        <v>2.75E-2</v>
      </c>
      <c r="S129" s="63">
        <v>7.4999999999999997E-3</v>
      </c>
      <c r="T129" s="63">
        <v>0</v>
      </c>
      <c r="U129" s="63">
        <v>0</v>
      </c>
    </row>
    <row r="130" spans="1:21" ht="15" customHeight="1" x14ac:dyDescent="0.25">
      <c r="A130" s="102" t="s">
        <v>22</v>
      </c>
      <c r="B130" s="102"/>
      <c r="C130" s="40">
        <f>C128+C129</f>
        <v>225</v>
      </c>
      <c r="D130" s="41">
        <f>SUM(D128:D129)</f>
        <v>6.9249999999999998</v>
      </c>
      <c r="E130" s="41">
        <f t="shared" ref="E130:G130" si="25">SUM(E128:E129)</f>
        <v>5.4349999999999996</v>
      </c>
      <c r="F130" s="41">
        <f t="shared" si="25"/>
        <v>15.71</v>
      </c>
      <c r="G130" s="86">
        <f t="shared" si="25"/>
        <v>139.35</v>
      </c>
      <c r="H130" s="73"/>
    </row>
    <row r="131" spans="1:21" ht="15" customHeight="1" x14ac:dyDescent="0.25">
      <c r="A131" s="103" t="s">
        <v>28</v>
      </c>
      <c r="B131" s="103"/>
      <c r="C131" s="21"/>
      <c r="D131" s="26">
        <f>D109+D117+D121+D127+D130</f>
        <v>97.395403174603203</v>
      </c>
      <c r="E131" s="26">
        <f t="shared" ref="E131:G131" si="26">E109+E117+E121+E127+E130</f>
        <v>94.870900334168738</v>
      </c>
      <c r="F131" s="26">
        <f t="shared" si="26"/>
        <v>384.593184126984</v>
      </c>
      <c r="G131" s="87">
        <f t="shared" si="26"/>
        <v>2783.5179847953218</v>
      </c>
      <c r="H131" s="76"/>
      <c r="I131" s="66">
        <f>SUM(I103:I130)</f>
        <v>212.99639999999999</v>
      </c>
      <c r="J131" s="66">
        <f t="shared" ref="J131:U131" si="27">SUM(J103:J130)</f>
        <v>90.148665714285698</v>
      </c>
      <c r="K131" s="66">
        <f t="shared" si="27"/>
        <v>5514.552685714285</v>
      </c>
      <c r="L131" s="66">
        <f t="shared" si="27"/>
        <v>1386.9197047619048</v>
      </c>
      <c r="M131" s="66">
        <f t="shared" si="27"/>
        <v>547.48986666666667</v>
      </c>
      <c r="N131" s="66">
        <f t="shared" si="27"/>
        <v>2217.9319523809518</v>
      </c>
      <c r="O131" s="66">
        <f t="shared" si="27"/>
        <v>674.85226666666676</v>
      </c>
      <c r="P131" s="66">
        <f t="shared" si="27"/>
        <v>29.960739999999998</v>
      </c>
      <c r="Q131" s="66">
        <f t="shared" si="27"/>
        <v>1137.7867619047618</v>
      </c>
      <c r="R131" s="66">
        <f t="shared" si="27"/>
        <v>2.0102023809523808</v>
      </c>
      <c r="S131" s="66">
        <f t="shared" si="27"/>
        <v>2.5073647619047614</v>
      </c>
      <c r="T131" s="66">
        <f t="shared" si="27"/>
        <v>12.452704761904762</v>
      </c>
      <c r="U131" s="66">
        <f t="shared" si="27"/>
        <v>108.66367619047621</v>
      </c>
    </row>
    <row r="132" spans="1:21" ht="15" customHeight="1" x14ac:dyDescent="0.25">
      <c r="A132" s="108" t="s">
        <v>52</v>
      </c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10"/>
    </row>
    <row r="133" spans="1:21" ht="24" customHeight="1" x14ac:dyDescent="0.25">
      <c r="A133" s="101" t="s">
        <v>0</v>
      </c>
      <c r="B133" s="9" t="s">
        <v>206</v>
      </c>
      <c r="C133" s="18">
        <v>250</v>
      </c>
      <c r="D133" s="15">
        <v>8.5469999999999988</v>
      </c>
      <c r="E133" s="15">
        <v>10.411999999999999</v>
      </c>
      <c r="F133" s="15">
        <v>38.75800000000001</v>
      </c>
      <c r="G133" s="82">
        <v>282.93</v>
      </c>
      <c r="H133" s="73" t="s">
        <v>205</v>
      </c>
      <c r="I133" s="63">
        <v>22.584</v>
      </c>
      <c r="J133" s="63">
        <v>3.7960000000000003</v>
      </c>
      <c r="K133" s="63">
        <v>279.66720000000004</v>
      </c>
      <c r="L133" s="63">
        <v>161.2704</v>
      </c>
      <c r="M133" s="63">
        <v>56.795599999999993</v>
      </c>
      <c r="N133" s="63">
        <v>223.2</v>
      </c>
      <c r="O133" s="63">
        <v>37.72</v>
      </c>
      <c r="P133" s="63">
        <v>1.4643199999999998</v>
      </c>
      <c r="Q133" s="63">
        <v>72.84</v>
      </c>
      <c r="R133" s="63">
        <v>0.25059999999999993</v>
      </c>
      <c r="S133" s="63">
        <v>0.21120000000000003</v>
      </c>
      <c r="T133" s="63">
        <v>0.16600000000000001</v>
      </c>
      <c r="U133" s="63">
        <v>1.56</v>
      </c>
    </row>
    <row r="134" spans="1:21" ht="15" customHeight="1" x14ac:dyDescent="0.25">
      <c r="A134" s="101"/>
      <c r="B134" s="9" t="s">
        <v>140</v>
      </c>
      <c r="C134" s="14" t="s">
        <v>139</v>
      </c>
      <c r="D134" s="15">
        <v>4.7699999999999996</v>
      </c>
      <c r="E134" s="15">
        <v>4.05</v>
      </c>
      <c r="F134" s="15">
        <v>0.25</v>
      </c>
      <c r="G134" s="82">
        <v>56.55</v>
      </c>
      <c r="H134" s="73" t="s">
        <v>74</v>
      </c>
      <c r="I134" s="63">
        <v>8</v>
      </c>
      <c r="J134" s="63">
        <v>12.28</v>
      </c>
      <c r="K134" s="63">
        <v>56</v>
      </c>
      <c r="L134" s="63">
        <v>22</v>
      </c>
      <c r="M134" s="63">
        <v>4.8</v>
      </c>
      <c r="N134" s="63">
        <v>76.8</v>
      </c>
      <c r="O134" s="63">
        <v>22</v>
      </c>
      <c r="P134" s="63">
        <v>1</v>
      </c>
      <c r="Q134" s="63">
        <v>104</v>
      </c>
      <c r="R134" s="63">
        <v>2.8000000000000004E-2</v>
      </c>
      <c r="S134" s="63">
        <v>0.17600000000000002</v>
      </c>
      <c r="T134" s="63">
        <v>0.88</v>
      </c>
      <c r="U134" s="63">
        <v>0</v>
      </c>
    </row>
    <row r="135" spans="1:21" ht="15" customHeight="1" x14ac:dyDescent="0.25">
      <c r="A135" s="101"/>
      <c r="B135" s="6" t="s">
        <v>7</v>
      </c>
      <c r="C135" s="12">
        <v>60</v>
      </c>
      <c r="D135" s="13">
        <f>7.5*C135/100</f>
        <v>4.5</v>
      </c>
      <c r="E135" s="13">
        <f>2.9*C135/100</f>
        <v>1.74</v>
      </c>
      <c r="F135" s="13">
        <f>51.4*C135/100</f>
        <v>30.84</v>
      </c>
      <c r="G135" s="82">
        <f>261*C135/100</f>
        <v>156.6</v>
      </c>
      <c r="H135" s="73" t="s">
        <v>89</v>
      </c>
      <c r="I135" s="63">
        <v>0</v>
      </c>
      <c r="J135" s="63">
        <v>0</v>
      </c>
      <c r="K135" s="63">
        <v>55.2</v>
      </c>
      <c r="L135" s="63">
        <v>11.4</v>
      </c>
      <c r="M135" s="63">
        <v>7.8</v>
      </c>
      <c r="N135" s="63">
        <v>39</v>
      </c>
      <c r="O135" s="63">
        <v>0</v>
      </c>
      <c r="P135" s="63">
        <v>0.72</v>
      </c>
      <c r="Q135" s="63">
        <v>0</v>
      </c>
      <c r="R135" s="63">
        <v>6.6000000000000003E-2</v>
      </c>
      <c r="S135" s="63">
        <v>1.7999999999999999E-2</v>
      </c>
      <c r="T135" s="63">
        <v>0</v>
      </c>
      <c r="U135" s="63">
        <v>0</v>
      </c>
    </row>
    <row r="136" spans="1:21" ht="25.5" customHeight="1" x14ac:dyDescent="0.25">
      <c r="A136" s="101"/>
      <c r="B136" s="9" t="s">
        <v>142</v>
      </c>
      <c r="C136" s="14" t="s">
        <v>290</v>
      </c>
      <c r="D136" s="15">
        <f>0.08*C136/10</f>
        <v>0.16</v>
      </c>
      <c r="E136" s="15">
        <f>7.25*C136/10</f>
        <v>14.5</v>
      </c>
      <c r="F136" s="15">
        <f>0.13*C136/10</f>
        <v>0.26</v>
      </c>
      <c r="G136" s="82">
        <f>66.1*C136/10</f>
        <v>132.19999999999999</v>
      </c>
      <c r="H136" s="73" t="s">
        <v>143</v>
      </c>
      <c r="I136" s="63">
        <v>0</v>
      </c>
      <c r="J136" s="63">
        <v>0.2</v>
      </c>
      <c r="K136" s="63">
        <v>6</v>
      </c>
      <c r="L136" s="63">
        <v>4.8</v>
      </c>
      <c r="M136" s="63">
        <v>0.1</v>
      </c>
      <c r="N136" s="63">
        <v>6</v>
      </c>
      <c r="O136" s="63">
        <v>0.56000000000000005</v>
      </c>
      <c r="P136" s="63">
        <v>0.04</v>
      </c>
      <c r="Q136" s="63">
        <v>90</v>
      </c>
      <c r="R136" s="63">
        <v>2E-3</v>
      </c>
      <c r="S136" s="63">
        <v>2.4E-2</v>
      </c>
      <c r="T136" s="63">
        <v>0.26</v>
      </c>
      <c r="U136" s="63">
        <v>0</v>
      </c>
    </row>
    <row r="137" spans="1:21" ht="37.5" customHeight="1" x14ac:dyDescent="0.25">
      <c r="A137" s="101"/>
      <c r="B137" s="9" t="s">
        <v>178</v>
      </c>
      <c r="C137" s="14" t="s">
        <v>70</v>
      </c>
      <c r="D137" s="15">
        <v>1.782</v>
      </c>
      <c r="E137" s="15">
        <v>1.532</v>
      </c>
      <c r="F137" s="15">
        <v>12.288</v>
      </c>
      <c r="G137" s="82">
        <v>70.016999999999996</v>
      </c>
      <c r="H137" s="73" t="s">
        <v>90</v>
      </c>
      <c r="I137" s="63">
        <v>4.5</v>
      </c>
      <c r="J137" s="63">
        <v>1</v>
      </c>
      <c r="K137" s="63">
        <v>121.3</v>
      </c>
      <c r="L137" s="63">
        <v>64.709999999999994</v>
      </c>
      <c r="M137" s="63">
        <v>13</v>
      </c>
      <c r="N137" s="63">
        <v>50.94</v>
      </c>
      <c r="O137" s="63">
        <v>10</v>
      </c>
      <c r="P137" s="63">
        <v>0.23899999999999996</v>
      </c>
      <c r="Q137" s="63">
        <v>11</v>
      </c>
      <c r="R137" s="63">
        <v>2.2100000000000002E-2</v>
      </c>
      <c r="S137" s="63">
        <v>8.1000000000000003E-2</v>
      </c>
      <c r="T137" s="63">
        <v>1.4999999999999999E-2</v>
      </c>
      <c r="U137" s="63">
        <v>0.65</v>
      </c>
    </row>
    <row r="138" spans="1:21" ht="15" customHeight="1" x14ac:dyDescent="0.25">
      <c r="A138" s="101"/>
      <c r="B138" s="5" t="s">
        <v>145</v>
      </c>
      <c r="C138" s="12">
        <v>185</v>
      </c>
      <c r="D138" s="13">
        <v>0.4</v>
      </c>
      <c r="E138" s="13">
        <v>0.4</v>
      </c>
      <c r="F138" s="13">
        <v>9.8000000000000007</v>
      </c>
      <c r="G138" s="81">
        <v>44.4</v>
      </c>
      <c r="H138" s="73" t="s">
        <v>72</v>
      </c>
      <c r="I138" s="63">
        <v>0</v>
      </c>
      <c r="J138" s="63">
        <v>0</v>
      </c>
      <c r="K138" s="63">
        <v>278</v>
      </c>
      <c r="L138" s="63">
        <v>16</v>
      </c>
      <c r="M138" s="63">
        <v>9</v>
      </c>
      <c r="N138" s="63">
        <v>11</v>
      </c>
      <c r="O138" s="63">
        <v>0</v>
      </c>
      <c r="P138" s="63">
        <v>2.2000000000000002</v>
      </c>
      <c r="Q138" s="63">
        <v>0</v>
      </c>
      <c r="R138" s="63">
        <v>0.03</v>
      </c>
      <c r="S138" s="63">
        <v>0.02</v>
      </c>
      <c r="T138" s="63">
        <v>0</v>
      </c>
      <c r="U138" s="63">
        <v>10</v>
      </c>
    </row>
    <row r="139" spans="1:21" ht="15" customHeight="1" x14ac:dyDescent="0.25">
      <c r="A139" s="123" t="s">
        <v>15</v>
      </c>
      <c r="B139" s="123"/>
      <c r="C139" s="37">
        <f>C133+C134+C135+C136+C137+C138</f>
        <v>755</v>
      </c>
      <c r="D139" s="38">
        <f>SUM(D133:D138)</f>
        <v>20.158999999999999</v>
      </c>
      <c r="E139" s="38">
        <f t="shared" ref="E139:G139" si="28">SUM(E133:E138)</f>
        <v>32.633999999999993</v>
      </c>
      <c r="F139" s="38">
        <f t="shared" si="28"/>
        <v>92.196000000000012</v>
      </c>
      <c r="G139" s="83">
        <f t="shared" si="28"/>
        <v>742.697</v>
      </c>
      <c r="H139" s="73"/>
      <c r="I139" s="63"/>
      <c r="J139" s="67"/>
      <c r="K139" s="67"/>
      <c r="L139" s="67"/>
      <c r="M139" s="67"/>
      <c r="N139" s="67"/>
      <c r="O139" s="67"/>
      <c r="P139" s="67"/>
      <c r="Q139" s="63"/>
      <c r="R139" s="67"/>
      <c r="S139" s="67"/>
      <c r="T139" s="67"/>
      <c r="U139" s="67"/>
    </row>
    <row r="140" spans="1:21" ht="15" customHeight="1" x14ac:dyDescent="0.25">
      <c r="A140" s="101" t="s">
        <v>1</v>
      </c>
      <c r="B140" s="7" t="s">
        <v>210</v>
      </c>
      <c r="C140" s="12">
        <v>100</v>
      </c>
      <c r="D140" s="13">
        <v>1.1599999999999999</v>
      </c>
      <c r="E140" s="13">
        <v>0.35</v>
      </c>
      <c r="F140" s="13">
        <v>5.97</v>
      </c>
      <c r="G140" s="81">
        <v>31.63</v>
      </c>
      <c r="H140" s="73" t="s">
        <v>209</v>
      </c>
      <c r="I140" s="63">
        <v>124.77</v>
      </c>
      <c r="J140" s="67">
        <v>9.5000000000000001E-2</v>
      </c>
      <c r="K140" s="67">
        <v>190.54</v>
      </c>
      <c r="L140" s="67">
        <v>47.73</v>
      </c>
      <c r="M140" s="67">
        <v>37.42</v>
      </c>
      <c r="N140" s="67">
        <v>56.756</v>
      </c>
      <c r="O140" s="67">
        <v>52.34</v>
      </c>
      <c r="P140" s="67">
        <v>0.83899999999999997</v>
      </c>
      <c r="Q140" s="63">
        <v>1900</v>
      </c>
      <c r="R140" s="67">
        <v>5.7000000000000002E-2</v>
      </c>
      <c r="S140" s="67">
        <v>6.6500000000000004E-2</v>
      </c>
      <c r="T140" s="67">
        <v>0</v>
      </c>
      <c r="U140" s="67">
        <v>4.75</v>
      </c>
    </row>
    <row r="141" spans="1:21" ht="24.75" customHeight="1" x14ac:dyDescent="0.25">
      <c r="A141" s="101"/>
      <c r="B141" s="9" t="s">
        <v>212</v>
      </c>
      <c r="C141" s="12">
        <v>300</v>
      </c>
      <c r="D141" s="13">
        <v>9.9550000000000001</v>
      </c>
      <c r="E141" s="13">
        <v>14.166999999999998</v>
      </c>
      <c r="F141" s="13">
        <v>14.105</v>
      </c>
      <c r="G141" s="81">
        <v>226.01499999999999</v>
      </c>
      <c r="H141" s="73" t="s">
        <v>211</v>
      </c>
      <c r="I141" s="63">
        <v>25.921199999999999</v>
      </c>
      <c r="J141" s="63">
        <v>0.59970000000000001</v>
      </c>
      <c r="K141" s="63">
        <v>695.32720000000006</v>
      </c>
      <c r="L141" s="63">
        <v>43.715999999999994</v>
      </c>
      <c r="M141" s="63">
        <v>39.403299999999994</v>
      </c>
      <c r="N141" s="63">
        <v>164.55019999999999</v>
      </c>
      <c r="O141" s="63">
        <v>55.474699999999999</v>
      </c>
      <c r="P141" s="63">
        <v>1.85483</v>
      </c>
      <c r="Q141" s="63">
        <v>26.6645</v>
      </c>
      <c r="R141" s="63">
        <v>0.18822299999999997</v>
      </c>
      <c r="S141" s="63">
        <v>0.175677</v>
      </c>
      <c r="T141" s="63">
        <v>7.000000000000001E-3</v>
      </c>
      <c r="U141" s="63">
        <v>19.934000000000001</v>
      </c>
    </row>
    <row r="142" spans="1:21" ht="26.25" customHeight="1" x14ac:dyDescent="0.25">
      <c r="A142" s="101"/>
      <c r="B142" s="9" t="s">
        <v>213</v>
      </c>
      <c r="C142" s="12">
        <v>100</v>
      </c>
      <c r="D142" s="19">
        <v>10.6</v>
      </c>
      <c r="E142" s="19">
        <v>5.74</v>
      </c>
      <c r="F142" s="19">
        <v>16.04</v>
      </c>
      <c r="G142" s="85">
        <v>158.22</v>
      </c>
      <c r="H142" s="73" t="s">
        <v>108</v>
      </c>
      <c r="I142" s="63">
        <v>16.82</v>
      </c>
      <c r="J142" s="63">
        <v>9.3435000000000006</v>
      </c>
      <c r="K142" s="63">
        <v>319.46100000000001</v>
      </c>
      <c r="L142" s="63">
        <v>64.856999999999999</v>
      </c>
      <c r="M142" s="63">
        <v>32.618000000000002</v>
      </c>
      <c r="N142" s="63">
        <v>188.19</v>
      </c>
      <c r="O142" s="63">
        <v>57.645000000000003</v>
      </c>
      <c r="P142" s="63">
        <v>2.0636000000000001</v>
      </c>
      <c r="Q142" s="63">
        <v>28.86</v>
      </c>
      <c r="R142" s="63">
        <v>0.20555000000000001</v>
      </c>
      <c r="S142" s="63">
        <v>0.25340000000000001</v>
      </c>
      <c r="T142" s="63">
        <v>0.22390000000000002</v>
      </c>
      <c r="U142" s="63">
        <v>0.94299999999999995</v>
      </c>
    </row>
    <row r="143" spans="1:21" ht="15" customHeight="1" x14ac:dyDescent="0.25">
      <c r="A143" s="101"/>
      <c r="B143" s="9" t="s">
        <v>214</v>
      </c>
      <c r="C143" s="18">
        <v>200</v>
      </c>
      <c r="D143" s="15">
        <v>2.8</v>
      </c>
      <c r="E143" s="15">
        <v>9.34</v>
      </c>
      <c r="F143" s="15">
        <v>16.36</v>
      </c>
      <c r="G143" s="82">
        <v>160.63999999999999</v>
      </c>
      <c r="H143" s="73" t="s">
        <v>93</v>
      </c>
      <c r="I143" s="63">
        <v>30.92</v>
      </c>
      <c r="J143" s="63">
        <v>0.61351999999999995</v>
      </c>
      <c r="K143" s="63">
        <v>580.18799999999999</v>
      </c>
      <c r="L143" s="63">
        <v>44.875999999999998</v>
      </c>
      <c r="M143" s="63">
        <v>36.279000000000003</v>
      </c>
      <c r="N143" s="63">
        <v>80.94</v>
      </c>
      <c r="O143" s="63">
        <v>48.315280000000001</v>
      </c>
      <c r="P143" s="63">
        <v>1.2447999999999999</v>
      </c>
      <c r="Q143" s="63">
        <v>656.62</v>
      </c>
      <c r="R143" s="63">
        <v>0.12139999999999999</v>
      </c>
      <c r="S143" s="63">
        <v>0.1032</v>
      </c>
      <c r="T143" s="63">
        <v>3.9E-2</v>
      </c>
      <c r="U143" s="63">
        <v>40</v>
      </c>
    </row>
    <row r="144" spans="1:21" ht="39" customHeight="1" x14ac:dyDescent="0.25">
      <c r="A144" s="101"/>
      <c r="B144" s="9" t="s">
        <v>208</v>
      </c>
      <c r="C144" s="12">
        <v>200</v>
      </c>
      <c r="D144" s="13">
        <v>0</v>
      </c>
      <c r="E144" s="13">
        <v>0</v>
      </c>
      <c r="F144" s="13">
        <v>20.802</v>
      </c>
      <c r="G144" s="81">
        <v>83.206999999999994</v>
      </c>
      <c r="H144" s="73" t="s">
        <v>207</v>
      </c>
      <c r="I144" s="63">
        <v>0</v>
      </c>
      <c r="J144" s="63">
        <v>0</v>
      </c>
      <c r="K144" s="63">
        <v>0.3</v>
      </c>
      <c r="L144" s="63">
        <v>0.3</v>
      </c>
      <c r="M144" s="63">
        <v>0</v>
      </c>
      <c r="N144" s="63">
        <v>0</v>
      </c>
      <c r="O144" s="63">
        <v>0</v>
      </c>
      <c r="P144" s="63">
        <v>0.03</v>
      </c>
      <c r="Q144" s="63">
        <v>0</v>
      </c>
      <c r="R144" s="63">
        <v>0</v>
      </c>
      <c r="S144" s="63">
        <v>0</v>
      </c>
      <c r="T144" s="63">
        <v>0</v>
      </c>
      <c r="U144" s="63">
        <v>1.1200000000000001</v>
      </c>
    </row>
    <row r="145" spans="1:21" ht="15" customHeight="1" x14ac:dyDescent="0.25">
      <c r="A145" s="101"/>
      <c r="B145" s="9" t="s">
        <v>4</v>
      </c>
      <c r="C145" s="12">
        <v>60</v>
      </c>
      <c r="D145" s="13">
        <f>8*C145/100</f>
        <v>4.8</v>
      </c>
      <c r="E145" s="13">
        <f>1.5*C145/100</f>
        <v>0.9</v>
      </c>
      <c r="F145" s="13">
        <f>40.1*C145/100</f>
        <v>24.06</v>
      </c>
      <c r="G145" s="81">
        <f>206*C145/100</f>
        <v>123.6</v>
      </c>
      <c r="H145" s="73" t="s">
        <v>56</v>
      </c>
      <c r="I145" s="63">
        <v>0</v>
      </c>
      <c r="J145" s="63">
        <v>18.54</v>
      </c>
      <c r="K145" s="63">
        <v>147</v>
      </c>
      <c r="L145" s="63">
        <v>21</v>
      </c>
      <c r="M145" s="63">
        <v>28.2</v>
      </c>
      <c r="N145" s="63">
        <v>94.8</v>
      </c>
      <c r="O145" s="63">
        <v>0</v>
      </c>
      <c r="P145" s="63">
        <v>2.34</v>
      </c>
      <c r="Q145" s="63">
        <v>0</v>
      </c>
      <c r="R145" s="63">
        <v>0.10799999999999998</v>
      </c>
      <c r="S145" s="63">
        <v>4.8000000000000001E-2</v>
      </c>
      <c r="T145" s="63">
        <v>0</v>
      </c>
      <c r="U145" s="63">
        <v>0</v>
      </c>
    </row>
    <row r="146" spans="1:21" ht="15" customHeight="1" x14ac:dyDescent="0.25">
      <c r="A146" s="101"/>
      <c r="B146" s="9" t="s">
        <v>5</v>
      </c>
      <c r="C146" s="12">
        <v>60</v>
      </c>
      <c r="D146" s="13">
        <f>7.6*C146/100</f>
        <v>4.5599999999999996</v>
      </c>
      <c r="E146" s="13">
        <f>0.8*C146/100</f>
        <v>0.48</v>
      </c>
      <c r="F146" s="13">
        <f>49.2*C146/100</f>
        <v>29.52</v>
      </c>
      <c r="G146" s="82">
        <f>234*C146/100</f>
        <v>140.4</v>
      </c>
      <c r="H146" s="73" t="s">
        <v>57</v>
      </c>
      <c r="I146" s="63">
        <v>1.92</v>
      </c>
      <c r="J146" s="63">
        <v>3.6</v>
      </c>
      <c r="K146" s="63">
        <v>55.8</v>
      </c>
      <c r="L146" s="63">
        <v>12</v>
      </c>
      <c r="M146" s="63">
        <v>8.4</v>
      </c>
      <c r="N146" s="63">
        <v>39</v>
      </c>
      <c r="O146" s="63">
        <v>8.6999999999999993</v>
      </c>
      <c r="P146" s="63">
        <v>0.66</v>
      </c>
      <c r="Q146" s="63">
        <v>0</v>
      </c>
      <c r="R146" s="63">
        <v>6.6000000000000003E-2</v>
      </c>
      <c r="S146" s="63">
        <v>1.7999999999999999E-2</v>
      </c>
      <c r="T146" s="63">
        <v>0</v>
      </c>
      <c r="U146" s="63">
        <v>0</v>
      </c>
    </row>
    <row r="147" spans="1:21" ht="15" customHeight="1" x14ac:dyDescent="0.25">
      <c r="A147" s="102" t="s">
        <v>16</v>
      </c>
      <c r="B147" s="102"/>
      <c r="C147" s="39">
        <f>C140+C141+C142+C143+C144+C145+C146</f>
        <v>1020</v>
      </c>
      <c r="D147" s="38">
        <f>SUM(D140:D146)</f>
        <v>33.875</v>
      </c>
      <c r="E147" s="38">
        <f t="shared" ref="E147:G147" si="29">SUM(E140:E146)</f>
        <v>30.976999999999997</v>
      </c>
      <c r="F147" s="38">
        <f t="shared" si="29"/>
        <v>126.85699999999999</v>
      </c>
      <c r="G147" s="83">
        <f t="shared" si="29"/>
        <v>923.71199999999999</v>
      </c>
      <c r="H147" s="7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</row>
    <row r="148" spans="1:21" ht="15" customHeight="1" x14ac:dyDescent="0.25">
      <c r="A148" s="101" t="s">
        <v>2</v>
      </c>
      <c r="B148" s="9" t="s">
        <v>215</v>
      </c>
      <c r="C148" s="18">
        <v>100</v>
      </c>
      <c r="D148" s="15">
        <v>10.4</v>
      </c>
      <c r="E148" s="15">
        <v>10.9</v>
      </c>
      <c r="F148" s="15">
        <v>25.4</v>
      </c>
      <c r="G148" s="82">
        <v>241</v>
      </c>
      <c r="H148" s="73" t="s">
        <v>216</v>
      </c>
      <c r="I148" s="63">
        <v>11.93</v>
      </c>
      <c r="J148" s="63">
        <v>6.0342000000000011</v>
      </c>
      <c r="K148" s="63">
        <v>189.63</v>
      </c>
      <c r="L148" s="63">
        <v>155.93600000000001</v>
      </c>
      <c r="M148" s="63">
        <v>21.616</v>
      </c>
      <c r="N148" s="63">
        <v>157.66200000000001</v>
      </c>
      <c r="O148" s="63">
        <v>3.4317599999999997</v>
      </c>
      <c r="P148" s="63">
        <v>1.3021</v>
      </c>
      <c r="Q148" s="63">
        <v>87.697000000000003</v>
      </c>
      <c r="R148" s="63">
        <v>0.13383</v>
      </c>
      <c r="S148" s="63">
        <v>0.13646</v>
      </c>
      <c r="T148" s="63">
        <v>0.28523999999999999</v>
      </c>
      <c r="U148" s="63">
        <v>3.4793000000000003</v>
      </c>
    </row>
    <row r="149" spans="1:21" ht="15" customHeight="1" x14ac:dyDescent="0.25">
      <c r="A149" s="101"/>
      <c r="B149" s="6" t="s">
        <v>7</v>
      </c>
      <c r="C149" s="12">
        <v>50</v>
      </c>
      <c r="D149" s="13">
        <f>7.5*C149/100</f>
        <v>3.75</v>
      </c>
      <c r="E149" s="13">
        <f>2.9*C149/100</f>
        <v>1.45</v>
      </c>
      <c r="F149" s="13">
        <f>51.4*C149/100</f>
        <v>25.7</v>
      </c>
      <c r="G149" s="82">
        <f>261*C149/100</f>
        <v>130.5</v>
      </c>
      <c r="H149" s="73" t="s">
        <v>89</v>
      </c>
      <c r="I149" s="63">
        <v>0</v>
      </c>
      <c r="J149" s="63">
        <v>0</v>
      </c>
      <c r="K149" s="63">
        <v>46</v>
      </c>
      <c r="L149" s="63">
        <v>9.5</v>
      </c>
      <c r="M149" s="63">
        <v>6.5</v>
      </c>
      <c r="N149" s="63">
        <v>32.5</v>
      </c>
      <c r="O149" s="63">
        <v>0</v>
      </c>
      <c r="P149" s="63">
        <v>0.6</v>
      </c>
      <c r="Q149" s="63">
        <v>0</v>
      </c>
      <c r="R149" s="63">
        <v>5.5E-2</v>
      </c>
      <c r="S149" s="63">
        <v>1.4999999999999999E-2</v>
      </c>
      <c r="T149" s="63">
        <v>0</v>
      </c>
      <c r="U149" s="63">
        <v>0</v>
      </c>
    </row>
    <row r="150" spans="1:21" ht="15" customHeight="1" x14ac:dyDescent="0.25">
      <c r="A150" s="101"/>
      <c r="B150" s="9" t="s">
        <v>149</v>
      </c>
      <c r="C150" s="12">
        <v>200</v>
      </c>
      <c r="D150" s="13">
        <v>0.23499999999999999</v>
      </c>
      <c r="E150" s="13">
        <v>4.4999999999999998E-2</v>
      </c>
      <c r="F150" s="13">
        <v>10.190000000000001</v>
      </c>
      <c r="G150" s="82">
        <v>43.01</v>
      </c>
      <c r="H150" s="73" t="s">
        <v>80</v>
      </c>
      <c r="I150" s="63">
        <v>5.0000000000000001E-3</v>
      </c>
      <c r="J150" s="63">
        <v>0.02</v>
      </c>
      <c r="K150" s="63">
        <v>33.25</v>
      </c>
      <c r="L150" s="63">
        <v>7.25</v>
      </c>
      <c r="M150" s="63">
        <v>5</v>
      </c>
      <c r="N150" s="63">
        <v>9.34</v>
      </c>
      <c r="O150" s="63">
        <v>0.5</v>
      </c>
      <c r="P150" s="63">
        <v>0.88</v>
      </c>
      <c r="Q150" s="63">
        <v>0.6</v>
      </c>
      <c r="R150" s="63">
        <v>2.7000000000000001E-3</v>
      </c>
      <c r="S150" s="63">
        <v>1.0999999999999999E-2</v>
      </c>
      <c r="T150" s="63">
        <v>0</v>
      </c>
      <c r="U150" s="63">
        <v>2.1</v>
      </c>
    </row>
    <row r="151" spans="1:21" ht="15" customHeight="1" x14ac:dyDescent="0.25">
      <c r="A151" s="112" t="s">
        <v>17</v>
      </c>
      <c r="B151" s="113"/>
      <c r="C151" s="39">
        <f>C148+C149+C150</f>
        <v>350</v>
      </c>
      <c r="D151" s="38">
        <f>SUM(D148:D150)</f>
        <v>14.385</v>
      </c>
      <c r="E151" s="38">
        <f t="shared" ref="E151:G151" si="30">SUM(E148:E150)</f>
        <v>12.395</v>
      </c>
      <c r="F151" s="38">
        <f t="shared" si="30"/>
        <v>61.289999999999992</v>
      </c>
      <c r="G151" s="83">
        <f t="shared" si="30"/>
        <v>414.51</v>
      </c>
      <c r="H151" s="7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</row>
    <row r="152" spans="1:21" ht="37.5" customHeight="1" x14ac:dyDescent="0.25">
      <c r="A152" s="101" t="s">
        <v>3</v>
      </c>
      <c r="B152" s="8" t="s">
        <v>152</v>
      </c>
      <c r="C152" s="12">
        <v>100</v>
      </c>
      <c r="D152" s="15">
        <v>1.64</v>
      </c>
      <c r="E152" s="15">
        <v>5.09</v>
      </c>
      <c r="F152" s="15">
        <v>5.85</v>
      </c>
      <c r="G152" s="82">
        <v>75.55</v>
      </c>
      <c r="H152" s="73" t="s">
        <v>99</v>
      </c>
      <c r="I152" s="63">
        <v>0.55000000000000004</v>
      </c>
      <c r="J152" s="63">
        <v>10.58</v>
      </c>
      <c r="K152" s="63">
        <v>260.64999999999998</v>
      </c>
      <c r="L152" s="63">
        <v>42.13</v>
      </c>
      <c r="M152" s="63">
        <v>14.36</v>
      </c>
      <c r="N152" s="63">
        <v>31.01</v>
      </c>
      <c r="O152" s="63">
        <v>4.5999999999999996</v>
      </c>
      <c r="P152" s="63">
        <v>0.58099999999999996</v>
      </c>
      <c r="Q152" s="63">
        <v>0</v>
      </c>
      <c r="R152" s="63">
        <v>2.9300000000000003E-2</v>
      </c>
      <c r="S152" s="63">
        <v>3.44E-2</v>
      </c>
      <c r="T152" s="63">
        <v>0.56699999999999995</v>
      </c>
      <c r="U152" s="63">
        <v>37.450000000000003</v>
      </c>
    </row>
    <row r="153" spans="1:21" ht="38.25" customHeight="1" x14ac:dyDescent="0.25">
      <c r="A153" s="101"/>
      <c r="B153" s="7" t="s">
        <v>217</v>
      </c>
      <c r="C153" s="12">
        <v>100</v>
      </c>
      <c r="D153" s="13">
        <v>7.1219999999999999</v>
      </c>
      <c r="E153" s="13">
        <v>2.8889999999999998</v>
      </c>
      <c r="F153" s="13">
        <v>8.5559999999999992</v>
      </c>
      <c r="G153" s="81">
        <v>88.686000000000007</v>
      </c>
      <c r="H153" s="73" t="s">
        <v>218</v>
      </c>
      <c r="I153" s="63">
        <v>158.56</v>
      </c>
      <c r="J153" s="63">
        <v>15.046500000000002</v>
      </c>
      <c r="K153" s="63">
        <v>458.58499999999998</v>
      </c>
      <c r="L153" s="63">
        <v>184.06299999999999</v>
      </c>
      <c r="M153" s="63">
        <v>56.902000000000001</v>
      </c>
      <c r="N153" s="63">
        <v>256.78399999999999</v>
      </c>
      <c r="O153" s="63">
        <v>642.98299999999995</v>
      </c>
      <c r="P153" s="63">
        <v>0.93540000000000001</v>
      </c>
      <c r="Q153" s="63">
        <v>16.04</v>
      </c>
      <c r="R153" s="63">
        <v>0.12145</v>
      </c>
      <c r="S153" s="63">
        <v>0.15085999999999999</v>
      </c>
      <c r="T153" s="63">
        <v>18</v>
      </c>
      <c r="U153" s="63">
        <v>2.7959999999999998</v>
      </c>
    </row>
    <row r="154" spans="1:21" ht="25.5" customHeight="1" x14ac:dyDescent="0.25">
      <c r="A154" s="101"/>
      <c r="B154" s="9" t="s">
        <v>160</v>
      </c>
      <c r="C154" s="18">
        <v>180</v>
      </c>
      <c r="D154" s="15">
        <v>5.5380000000000003</v>
      </c>
      <c r="E154" s="15">
        <v>4.5864000000000003</v>
      </c>
      <c r="F154" s="15">
        <v>34.101599999999991</v>
      </c>
      <c r="G154" s="82">
        <v>199.82039999999998</v>
      </c>
      <c r="H154" s="73" t="s">
        <v>96</v>
      </c>
      <c r="I154" s="63">
        <v>36.92</v>
      </c>
      <c r="J154" s="63">
        <v>7.2000000000000008E-2</v>
      </c>
      <c r="K154" s="63">
        <v>77.597999999999999</v>
      </c>
      <c r="L154" s="63">
        <v>19.98</v>
      </c>
      <c r="M154" s="63">
        <v>10.224</v>
      </c>
      <c r="N154" s="63">
        <v>56.754000000000005</v>
      </c>
      <c r="O154" s="63">
        <v>14.2776</v>
      </c>
      <c r="P154" s="63">
        <v>1.0458000000000001</v>
      </c>
      <c r="Q154" s="63">
        <v>32.4</v>
      </c>
      <c r="R154" s="63">
        <v>0.10476000000000001</v>
      </c>
      <c r="S154" s="63">
        <v>3.3119999999999997E-2</v>
      </c>
      <c r="T154" s="63">
        <v>9.3599999999999989E-2</v>
      </c>
      <c r="U154" s="63">
        <v>0</v>
      </c>
    </row>
    <row r="155" spans="1:21" ht="15" customHeight="1" x14ac:dyDescent="0.25">
      <c r="A155" s="101"/>
      <c r="B155" s="5" t="s">
        <v>6</v>
      </c>
      <c r="C155" s="12">
        <v>200</v>
      </c>
      <c r="D155" s="13">
        <v>1</v>
      </c>
      <c r="E155" s="13">
        <v>0.2</v>
      </c>
      <c r="F155" s="13">
        <v>20.2</v>
      </c>
      <c r="G155" s="81">
        <v>86.6</v>
      </c>
      <c r="H155" s="73" t="s">
        <v>84</v>
      </c>
      <c r="I155" s="63">
        <v>2</v>
      </c>
      <c r="J155" s="63">
        <v>0</v>
      </c>
      <c r="K155" s="63">
        <v>240</v>
      </c>
      <c r="L155" s="63">
        <v>14</v>
      </c>
      <c r="M155" s="63">
        <v>8</v>
      </c>
      <c r="N155" s="63">
        <v>14</v>
      </c>
      <c r="O155" s="63">
        <v>0</v>
      </c>
      <c r="P155" s="63">
        <v>2.8</v>
      </c>
      <c r="Q155" s="63">
        <v>0</v>
      </c>
      <c r="R155" s="63">
        <v>0.02</v>
      </c>
      <c r="S155" s="63">
        <v>0.02</v>
      </c>
      <c r="T155" s="63">
        <v>0</v>
      </c>
      <c r="U155" s="63">
        <v>4</v>
      </c>
    </row>
    <row r="156" spans="1:21" ht="15" customHeight="1" x14ac:dyDescent="0.25">
      <c r="A156" s="101"/>
      <c r="B156" s="9" t="s">
        <v>4</v>
      </c>
      <c r="C156" s="12">
        <v>50</v>
      </c>
      <c r="D156" s="13">
        <f>8*C156/100</f>
        <v>4</v>
      </c>
      <c r="E156" s="13">
        <f>1.5*C156/100</f>
        <v>0.75</v>
      </c>
      <c r="F156" s="13">
        <f>40.1*C156/100</f>
        <v>20.05</v>
      </c>
      <c r="G156" s="81">
        <f>206*C156/100</f>
        <v>103</v>
      </c>
      <c r="H156" s="73" t="s">
        <v>56</v>
      </c>
      <c r="I156" s="63">
        <v>0</v>
      </c>
      <c r="J156" s="63">
        <v>15.45</v>
      </c>
      <c r="K156" s="63">
        <v>122.5</v>
      </c>
      <c r="L156" s="63">
        <v>17.5</v>
      </c>
      <c r="M156" s="63">
        <v>23.5</v>
      </c>
      <c r="N156" s="63">
        <v>79</v>
      </c>
      <c r="O156" s="63">
        <v>0</v>
      </c>
      <c r="P156" s="63">
        <v>1.95</v>
      </c>
      <c r="Q156" s="63">
        <v>0</v>
      </c>
      <c r="R156" s="63">
        <v>0.09</v>
      </c>
      <c r="S156" s="63">
        <v>0.04</v>
      </c>
      <c r="T156" s="63">
        <v>0</v>
      </c>
      <c r="U156" s="63">
        <v>0</v>
      </c>
    </row>
    <row r="157" spans="1:21" ht="15" customHeight="1" x14ac:dyDescent="0.25">
      <c r="A157" s="102" t="s">
        <v>18</v>
      </c>
      <c r="B157" s="102"/>
      <c r="C157" s="40">
        <f>C152+C153+C154+C155+C156</f>
        <v>630</v>
      </c>
      <c r="D157" s="41">
        <f>SUM(D152:D156)</f>
        <v>19.3</v>
      </c>
      <c r="E157" s="41">
        <f t="shared" ref="E157:G157" si="31">SUM(E152:E156)</f>
        <v>13.5154</v>
      </c>
      <c r="F157" s="41">
        <f t="shared" si="31"/>
        <v>88.757599999999982</v>
      </c>
      <c r="G157" s="86">
        <f t="shared" si="31"/>
        <v>553.65639999999996</v>
      </c>
      <c r="H157" s="73"/>
    </row>
    <row r="158" spans="1:21" ht="23.25" customHeight="1" x14ac:dyDescent="0.25">
      <c r="A158" s="101" t="s">
        <v>19</v>
      </c>
      <c r="B158" s="8" t="s">
        <v>156</v>
      </c>
      <c r="C158" s="18">
        <v>200</v>
      </c>
      <c r="D158" s="15">
        <v>5.8</v>
      </c>
      <c r="E158" s="15">
        <v>5</v>
      </c>
      <c r="F158" s="15">
        <v>8</v>
      </c>
      <c r="G158" s="82">
        <v>100.2</v>
      </c>
      <c r="H158" s="73" t="s">
        <v>86</v>
      </c>
      <c r="I158" s="63">
        <v>18</v>
      </c>
      <c r="J158" s="63">
        <v>4</v>
      </c>
      <c r="K158" s="63">
        <v>292</v>
      </c>
      <c r="L158" s="63">
        <v>240</v>
      </c>
      <c r="M158" s="63">
        <v>28</v>
      </c>
      <c r="N158" s="63">
        <v>180</v>
      </c>
      <c r="O158" s="63">
        <v>40</v>
      </c>
      <c r="P158" s="63">
        <v>0.2</v>
      </c>
      <c r="Q158" s="63">
        <v>44</v>
      </c>
      <c r="R158" s="63">
        <v>0.08</v>
      </c>
      <c r="S158" s="63">
        <v>0.34</v>
      </c>
      <c r="T158" s="63">
        <v>0</v>
      </c>
      <c r="U158" s="63">
        <v>1.4</v>
      </c>
    </row>
    <row r="159" spans="1:21" ht="15" customHeight="1" x14ac:dyDescent="0.25">
      <c r="A159" s="101"/>
      <c r="B159" s="6" t="s">
        <v>7</v>
      </c>
      <c r="C159" s="12">
        <v>25</v>
      </c>
      <c r="D159" s="13">
        <v>1.125</v>
      </c>
      <c r="E159" s="13">
        <v>0.435</v>
      </c>
      <c r="F159" s="13">
        <v>7.71</v>
      </c>
      <c r="G159" s="82">
        <v>39.15</v>
      </c>
      <c r="H159" s="73" t="s">
        <v>89</v>
      </c>
      <c r="I159" s="63">
        <v>0</v>
      </c>
      <c r="J159" s="63">
        <v>0</v>
      </c>
      <c r="K159" s="63">
        <v>23</v>
      </c>
      <c r="L159" s="63">
        <v>4.75</v>
      </c>
      <c r="M159" s="63">
        <v>3.25</v>
      </c>
      <c r="N159" s="63">
        <v>16.25</v>
      </c>
      <c r="O159" s="63">
        <v>0</v>
      </c>
      <c r="P159" s="63">
        <v>0.3</v>
      </c>
      <c r="Q159" s="63">
        <v>0</v>
      </c>
      <c r="R159" s="63">
        <v>2.75E-2</v>
      </c>
      <c r="S159" s="63">
        <v>7.4999999999999997E-3</v>
      </c>
      <c r="T159" s="63">
        <v>0</v>
      </c>
      <c r="U159" s="63">
        <v>0</v>
      </c>
    </row>
    <row r="160" spans="1:21" ht="15" customHeight="1" x14ac:dyDescent="0.25">
      <c r="A160" s="102" t="s">
        <v>22</v>
      </c>
      <c r="B160" s="102"/>
      <c r="C160" s="40">
        <f>C158+C159</f>
        <v>225</v>
      </c>
      <c r="D160" s="41">
        <f>SUM(D158:D159)</f>
        <v>6.9249999999999998</v>
      </c>
      <c r="E160" s="41">
        <f t="shared" ref="E160:G160" si="32">SUM(E158:E159)</f>
        <v>5.4349999999999996</v>
      </c>
      <c r="F160" s="41">
        <f t="shared" si="32"/>
        <v>15.71</v>
      </c>
      <c r="G160" s="86">
        <f t="shared" si="32"/>
        <v>139.35</v>
      </c>
      <c r="H160" s="73"/>
    </row>
    <row r="161" spans="1:21" ht="15" customHeight="1" x14ac:dyDescent="0.25">
      <c r="A161" s="103" t="s">
        <v>29</v>
      </c>
      <c r="B161" s="103"/>
      <c r="C161" s="21"/>
      <c r="D161" s="22">
        <f>D139+D147+D151+D157+D160</f>
        <v>94.643999999999991</v>
      </c>
      <c r="E161" s="22">
        <f t="shared" ref="E161:G161" si="33">E139+E147+E151+E157+E160</f>
        <v>94.956399999999988</v>
      </c>
      <c r="F161" s="22">
        <f t="shared" si="33"/>
        <v>384.81059999999991</v>
      </c>
      <c r="G161" s="87">
        <f t="shared" si="33"/>
        <v>2773.9253999999996</v>
      </c>
      <c r="H161" s="76"/>
      <c r="I161" s="66">
        <f>SUM(I133:I160)</f>
        <v>463.40019999999998</v>
      </c>
      <c r="J161" s="66">
        <f t="shared" ref="J161:U161" si="34">SUM(J133:J160)</f>
        <v>101.27042000000002</v>
      </c>
      <c r="K161" s="66">
        <f t="shared" si="34"/>
        <v>4527.9964</v>
      </c>
      <c r="L161" s="66">
        <f t="shared" si="34"/>
        <v>1209.7683999999999</v>
      </c>
      <c r="M161" s="66">
        <f t="shared" si="34"/>
        <v>451.16789999999992</v>
      </c>
      <c r="N161" s="66">
        <f t="shared" si="34"/>
        <v>1864.4762000000001</v>
      </c>
      <c r="O161" s="66">
        <f t="shared" si="34"/>
        <v>998.54733999999996</v>
      </c>
      <c r="P161" s="66">
        <f t="shared" si="34"/>
        <v>25.289849999999998</v>
      </c>
      <c r="Q161" s="66">
        <f t="shared" si="34"/>
        <v>3070.7215000000001</v>
      </c>
      <c r="R161" s="66">
        <f t="shared" si="34"/>
        <v>1.8094129999999999</v>
      </c>
      <c r="S161" s="66">
        <f t="shared" si="34"/>
        <v>1.9833170000000002</v>
      </c>
      <c r="T161" s="66">
        <f t="shared" si="34"/>
        <v>20.536739999999998</v>
      </c>
      <c r="U161" s="66">
        <f t="shared" si="34"/>
        <v>130.18230000000003</v>
      </c>
    </row>
    <row r="162" spans="1:21" ht="15" customHeight="1" x14ac:dyDescent="0.25">
      <c r="A162" s="108" t="s">
        <v>30</v>
      </c>
      <c r="B162" s="109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10"/>
    </row>
    <row r="163" spans="1:21" ht="27.75" customHeight="1" x14ac:dyDescent="0.25">
      <c r="A163" s="101" t="s">
        <v>0</v>
      </c>
      <c r="B163" s="9" t="s">
        <v>138</v>
      </c>
      <c r="C163" s="12">
        <v>250</v>
      </c>
      <c r="D163" s="13">
        <v>8.4030000000000005</v>
      </c>
      <c r="E163" s="13">
        <v>9.86</v>
      </c>
      <c r="F163" s="13">
        <v>38.422000000000004</v>
      </c>
      <c r="G163" s="81">
        <v>276.04199999999997</v>
      </c>
      <c r="H163" s="73" t="s">
        <v>91</v>
      </c>
      <c r="I163" s="63">
        <v>20.399999999999999</v>
      </c>
      <c r="J163" s="63">
        <v>36.436000000000007</v>
      </c>
      <c r="K163" s="63">
        <v>365.10719999999992</v>
      </c>
      <c r="L163" s="63">
        <v>167.5104</v>
      </c>
      <c r="M163" s="63">
        <v>75.515599999999992</v>
      </c>
      <c r="N163" s="63">
        <v>293.27999999999997</v>
      </c>
      <c r="O163" s="63">
        <v>24.28</v>
      </c>
      <c r="P163" s="63">
        <v>1.79552</v>
      </c>
      <c r="Q163" s="63">
        <v>71.400000000000006</v>
      </c>
      <c r="R163" s="63">
        <v>0.24099999999999999</v>
      </c>
      <c r="S163" s="63">
        <v>0.33600000000000008</v>
      </c>
      <c r="T163" s="63">
        <v>0.16600000000000001</v>
      </c>
      <c r="U163" s="63">
        <v>1.56</v>
      </c>
    </row>
    <row r="164" spans="1:21" ht="15" customHeight="1" x14ac:dyDescent="0.25">
      <c r="A164" s="101"/>
      <c r="B164" s="9" t="s">
        <v>140</v>
      </c>
      <c r="C164" s="14" t="s">
        <v>139</v>
      </c>
      <c r="D164" s="15">
        <v>4.7699999999999996</v>
      </c>
      <c r="E164" s="15">
        <v>4.05</v>
      </c>
      <c r="F164" s="15">
        <v>0.25</v>
      </c>
      <c r="G164" s="82">
        <v>56.55</v>
      </c>
      <c r="H164" s="73" t="s">
        <v>74</v>
      </c>
      <c r="I164" s="63">
        <v>8</v>
      </c>
      <c r="J164" s="63">
        <v>12.28</v>
      </c>
      <c r="K164" s="63">
        <v>56</v>
      </c>
      <c r="L164" s="63">
        <v>22</v>
      </c>
      <c r="M164" s="63">
        <v>4.8</v>
      </c>
      <c r="N164" s="63">
        <v>76.8</v>
      </c>
      <c r="O164" s="63">
        <v>22</v>
      </c>
      <c r="P164" s="63">
        <v>1</v>
      </c>
      <c r="Q164" s="63">
        <v>104</v>
      </c>
      <c r="R164" s="63">
        <v>2.8000000000000004E-2</v>
      </c>
      <c r="S164" s="63">
        <v>0.17600000000000002</v>
      </c>
      <c r="T164" s="63">
        <v>0.88</v>
      </c>
      <c r="U164" s="63">
        <v>0</v>
      </c>
    </row>
    <row r="165" spans="1:21" ht="15" customHeight="1" x14ac:dyDescent="0.25">
      <c r="A165" s="101"/>
      <c r="B165" s="6" t="s">
        <v>7</v>
      </c>
      <c r="C165" s="12">
        <v>50</v>
      </c>
      <c r="D165" s="13">
        <f>7.5*C165/100</f>
        <v>3.75</v>
      </c>
      <c r="E165" s="13">
        <f>2.9*C165/100</f>
        <v>1.45</v>
      </c>
      <c r="F165" s="13">
        <f>51.4*C165/100</f>
        <v>25.7</v>
      </c>
      <c r="G165" s="82">
        <f>261*C165/100</f>
        <v>130.5</v>
      </c>
      <c r="H165" s="73" t="s">
        <v>89</v>
      </c>
      <c r="I165" s="63">
        <v>0</v>
      </c>
      <c r="J165" s="63">
        <v>0</v>
      </c>
      <c r="K165" s="63">
        <v>55.2</v>
      </c>
      <c r="L165" s="63">
        <v>11.4</v>
      </c>
      <c r="M165" s="63">
        <v>7.8</v>
      </c>
      <c r="N165" s="63">
        <v>39</v>
      </c>
      <c r="O165" s="63">
        <v>0</v>
      </c>
      <c r="P165" s="63">
        <v>0.72</v>
      </c>
      <c r="Q165" s="63">
        <v>0</v>
      </c>
      <c r="R165" s="63">
        <v>6.6000000000000003E-2</v>
      </c>
      <c r="S165" s="63">
        <v>1.7999999999999999E-2</v>
      </c>
      <c r="T165" s="63">
        <v>0</v>
      </c>
      <c r="U165" s="63">
        <v>0</v>
      </c>
    </row>
    <row r="166" spans="1:21" ht="24.75" customHeight="1" x14ac:dyDescent="0.25">
      <c r="A166" s="101"/>
      <c r="B166" s="9" t="s">
        <v>142</v>
      </c>
      <c r="C166" s="14" t="s">
        <v>308</v>
      </c>
      <c r="D166" s="15">
        <v>0.21600000000000003</v>
      </c>
      <c r="E166" s="15">
        <v>20.58</v>
      </c>
      <c r="F166" s="15">
        <v>0.35100000000000003</v>
      </c>
      <c r="G166" s="82">
        <v>178.47</v>
      </c>
      <c r="H166" s="73" t="s">
        <v>143</v>
      </c>
      <c r="I166" s="63">
        <v>0</v>
      </c>
      <c r="J166" s="63">
        <v>0.15</v>
      </c>
      <c r="K166" s="63">
        <v>4.5</v>
      </c>
      <c r="L166" s="63">
        <v>3.6</v>
      </c>
      <c r="M166" s="63">
        <v>7.4999999999999997E-2</v>
      </c>
      <c r="N166" s="63">
        <v>4.5</v>
      </c>
      <c r="O166" s="63">
        <v>0.42</v>
      </c>
      <c r="P166" s="63">
        <v>0.03</v>
      </c>
      <c r="Q166" s="63">
        <v>67.5</v>
      </c>
      <c r="R166" s="63">
        <v>1.5E-3</v>
      </c>
      <c r="S166" s="63">
        <v>1.7999999999999999E-2</v>
      </c>
      <c r="T166" s="63">
        <v>0.19500000000000001</v>
      </c>
      <c r="U166" s="63">
        <v>0</v>
      </c>
    </row>
    <row r="167" spans="1:21" ht="15" customHeight="1" x14ac:dyDescent="0.25">
      <c r="A167" s="101"/>
      <c r="B167" s="9" t="s">
        <v>144</v>
      </c>
      <c r="C167" s="14" t="s">
        <v>70</v>
      </c>
      <c r="D167" s="15">
        <v>1.9725000000000001</v>
      </c>
      <c r="E167" s="15">
        <v>1.4750000000000001</v>
      </c>
      <c r="F167" s="15">
        <v>12.42</v>
      </c>
      <c r="G167" s="82">
        <v>71.215000000000003</v>
      </c>
      <c r="H167" s="73" t="s">
        <v>73</v>
      </c>
      <c r="I167" s="63">
        <v>4.5</v>
      </c>
      <c r="J167" s="63">
        <v>1</v>
      </c>
      <c r="K167" s="63">
        <v>111.02499999999999</v>
      </c>
      <c r="L167" s="63">
        <v>63.5</v>
      </c>
      <c r="M167" s="63">
        <v>17.625</v>
      </c>
      <c r="N167" s="63">
        <v>61.375</v>
      </c>
      <c r="O167" s="63">
        <v>16.125</v>
      </c>
      <c r="P167" s="63">
        <v>0.63000000000000012</v>
      </c>
      <c r="Q167" s="63">
        <v>11.074999999999999</v>
      </c>
      <c r="R167" s="63">
        <v>2.2499999999999999E-2</v>
      </c>
      <c r="S167" s="63">
        <v>0.08</v>
      </c>
      <c r="T167" s="63">
        <v>1.4999999999999999E-2</v>
      </c>
      <c r="U167" s="63">
        <v>0.65</v>
      </c>
    </row>
    <row r="168" spans="1:21" ht="15" customHeight="1" x14ac:dyDescent="0.25">
      <c r="A168" s="101"/>
      <c r="B168" s="5" t="s">
        <v>145</v>
      </c>
      <c r="C168" s="12">
        <v>185</v>
      </c>
      <c r="D168" s="13">
        <v>0.4</v>
      </c>
      <c r="E168" s="13">
        <v>0.4</v>
      </c>
      <c r="F168" s="13">
        <v>9.8000000000000007</v>
      </c>
      <c r="G168" s="81">
        <v>44.4</v>
      </c>
      <c r="H168" s="73" t="s">
        <v>72</v>
      </c>
      <c r="I168" s="63">
        <v>0</v>
      </c>
      <c r="J168" s="63">
        <v>0</v>
      </c>
      <c r="K168" s="63">
        <v>278</v>
      </c>
      <c r="L168" s="63">
        <v>16</v>
      </c>
      <c r="M168" s="63">
        <v>9</v>
      </c>
      <c r="N168" s="63">
        <v>11</v>
      </c>
      <c r="O168" s="63">
        <v>0</v>
      </c>
      <c r="P168" s="63">
        <v>2.2000000000000002</v>
      </c>
      <c r="Q168" s="63">
        <v>0</v>
      </c>
      <c r="R168" s="63">
        <v>0.03</v>
      </c>
      <c r="S168" s="63">
        <v>0.02</v>
      </c>
      <c r="T168" s="63">
        <v>0</v>
      </c>
      <c r="U168" s="63">
        <v>10</v>
      </c>
    </row>
    <row r="169" spans="1:21" ht="15" customHeight="1" x14ac:dyDescent="0.25">
      <c r="A169" s="123" t="s">
        <v>15</v>
      </c>
      <c r="B169" s="123"/>
      <c r="C169" s="37">
        <f>C163+C164+C165+C166+C167+C168</f>
        <v>752</v>
      </c>
      <c r="D169" s="38">
        <f>SUM(D163:D168)</f>
        <v>19.511500000000002</v>
      </c>
      <c r="E169" s="38">
        <f t="shared" ref="E169:G169" si="35">SUM(E163:E168)</f>
        <v>37.814999999999998</v>
      </c>
      <c r="F169" s="38">
        <f t="shared" si="35"/>
        <v>86.942999999999998</v>
      </c>
      <c r="G169" s="83">
        <f t="shared" si="35"/>
        <v>757.17700000000002</v>
      </c>
      <c r="H169" s="7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</row>
    <row r="170" spans="1:21" ht="22.5" customHeight="1" x14ac:dyDescent="0.25">
      <c r="A170" s="101" t="s">
        <v>1</v>
      </c>
      <c r="B170" s="9" t="s">
        <v>183</v>
      </c>
      <c r="C170" s="12">
        <v>100</v>
      </c>
      <c r="D170" s="15">
        <v>5.09</v>
      </c>
      <c r="E170" s="15">
        <v>7.33</v>
      </c>
      <c r="F170" s="15">
        <v>6.63</v>
      </c>
      <c r="G170" s="82">
        <v>112.85</v>
      </c>
      <c r="H170" s="73" t="s">
        <v>182</v>
      </c>
      <c r="I170" s="63">
        <v>14.6</v>
      </c>
      <c r="J170" s="63">
        <v>9.5262200000000004</v>
      </c>
      <c r="K170" s="63">
        <v>302.11099999999999</v>
      </c>
      <c r="L170" s="63">
        <v>35.789000000000001</v>
      </c>
      <c r="M170" s="63">
        <v>25.23</v>
      </c>
      <c r="N170" s="63">
        <v>103.483</v>
      </c>
      <c r="O170" s="63">
        <v>114.35</v>
      </c>
      <c r="P170" s="63">
        <v>0.91159999999999997</v>
      </c>
      <c r="Q170" s="63">
        <v>146.79499999999999</v>
      </c>
      <c r="R170" s="63">
        <v>5.3840000000000006E-2</v>
      </c>
      <c r="S170" s="63">
        <v>6.7489999999999994E-2</v>
      </c>
      <c r="T170" s="63">
        <v>7.65</v>
      </c>
      <c r="U170" s="63">
        <v>9.1389999999999993</v>
      </c>
    </row>
    <row r="171" spans="1:21" ht="26.25" customHeight="1" x14ac:dyDescent="0.25">
      <c r="A171" s="101"/>
      <c r="B171" s="9" t="s">
        <v>219</v>
      </c>
      <c r="C171" s="18">
        <v>300</v>
      </c>
      <c r="D171" s="15">
        <v>2.7629999999999999</v>
      </c>
      <c r="E171" s="15">
        <v>6.83</v>
      </c>
      <c r="F171" s="15">
        <v>17.933</v>
      </c>
      <c r="G171" s="82">
        <v>144.23499999999999</v>
      </c>
      <c r="H171" s="73" t="s">
        <v>119</v>
      </c>
      <c r="I171" s="63">
        <v>26.593999999999994</v>
      </c>
      <c r="J171" s="63">
        <v>2.5003600000000001</v>
      </c>
      <c r="K171" s="63">
        <v>579.97535000000005</v>
      </c>
      <c r="L171" s="63">
        <v>31.8492</v>
      </c>
      <c r="M171" s="63">
        <v>33.371299999999998</v>
      </c>
      <c r="N171" s="63">
        <v>84.175249999999991</v>
      </c>
      <c r="O171" s="63">
        <v>37.718000000000004</v>
      </c>
      <c r="P171" s="63">
        <v>1.209435</v>
      </c>
      <c r="Q171" s="63">
        <v>246.23799999999997</v>
      </c>
      <c r="R171" s="63">
        <v>0.13176000000000002</v>
      </c>
      <c r="S171" s="63">
        <v>9.0039999999999995E-2</v>
      </c>
      <c r="T171" s="63">
        <v>7.000000000000001E-3</v>
      </c>
      <c r="U171" s="63">
        <v>19.47</v>
      </c>
    </row>
    <row r="172" spans="1:21" ht="27" customHeight="1" x14ac:dyDescent="0.25">
      <c r="A172" s="101"/>
      <c r="B172" s="9" t="s">
        <v>204</v>
      </c>
      <c r="C172" s="18">
        <v>100</v>
      </c>
      <c r="D172" s="15">
        <v>6.5457142857142996</v>
      </c>
      <c r="E172" s="15">
        <v>7.1142857142856997</v>
      </c>
      <c r="F172" s="15">
        <v>16.891428571428499</v>
      </c>
      <c r="G172" s="82">
        <v>157.78</v>
      </c>
      <c r="H172" s="73" t="s">
        <v>106</v>
      </c>
      <c r="I172" s="63">
        <v>12.26</v>
      </c>
      <c r="J172" s="63">
        <v>7.1542857142857148</v>
      </c>
      <c r="K172" s="63">
        <v>299.85428571428571</v>
      </c>
      <c r="L172" s="63">
        <v>77.30857142857144</v>
      </c>
      <c r="M172" s="63">
        <v>31.62</v>
      </c>
      <c r="N172" s="63">
        <v>208.61428571428573</v>
      </c>
      <c r="O172" s="63">
        <v>131</v>
      </c>
      <c r="P172" s="63">
        <v>2.1040000000000001</v>
      </c>
      <c r="Q172" s="63">
        <v>44.571428571428569</v>
      </c>
      <c r="R172" s="63">
        <v>0.19128571428571428</v>
      </c>
      <c r="S172" s="63">
        <v>0.24357142857142858</v>
      </c>
      <c r="T172" s="63">
        <v>8.5714285714285719E-3</v>
      </c>
      <c r="U172" s="63">
        <v>0.41714285714285715</v>
      </c>
    </row>
    <row r="173" spans="1:21" ht="25.5" customHeight="1" x14ac:dyDescent="0.25">
      <c r="A173" s="101"/>
      <c r="B173" s="5" t="s">
        <v>176</v>
      </c>
      <c r="C173" s="18">
        <v>50</v>
      </c>
      <c r="D173" s="15">
        <v>1.4750000000000001</v>
      </c>
      <c r="E173" s="15">
        <v>1.1000000000000001</v>
      </c>
      <c r="F173" s="15">
        <v>8.5050000000000008</v>
      </c>
      <c r="G173" s="82">
        <v>49.825000000000003</v>
      </c>
      <c r="H173" s="73" t="s">
        <v>130</v>
      </c>
      <c r="I173" s="63">
        <v>11.55</v>
      </c>
      <c r="J173" s="63">
        <v>0.83700000000000008</v>
      </c>
      <c r="K173" s="63">
        <v>206.77350000000001</v>
      </c>
      <c r="L173" s="63">
        <v>21.4435</v>
      </c>
      <c r="M173" s="63">
        <v>23.551500000000001</v>
      </c>
      <c r="N173" s="63">
        <v>43.531999999999996</v>
      </c>
      <c r="O173" s="63">
        <v>28.4254</v>
      </c>
      <c r="P173" s="63">
        <v>0.72155000000000002</v>
      </c>
      <c r="Q173" s="63">
        <v>836.75</v>
      </c>
      <c r="R173" s="63">
        <v>5.3600000000000002E-2</v>
      </c>
      <c r="S173" s="63">
        <v>5.1880000000000009E-2</v>
      </c>
      <c r="T173" s="63">
        <v>1.95E-2</v>
      </c>
      <c r="U173" s="63">
        <v>8.5399999999999991</v>
      </c>
    </row>
    <row r="174" spans="1:21" ht="15" customHeight="1" x14ac:dyDescent="0.25">
      <c r="A174" s="101"/>
      <c r="B174" s="5" t="s">
        <v>220</v>
      </c>
      <c r="C174" s="18">
        <v>180</v>
      </c>
      <c r="D174" s="15">
        <v>3.57</v>
      </c>
      <c r="E174" s="15">
        <v>4.7699999999999996</v>
      </c>
      <c r="F174" s="15">
        <v>36.045000000000002</v>
      </c>
      <c r="G174" s="82">
        <v>201.405</v>
      </c>
      <c r="H174" s="73" t="s">
        <v>107</v>
      </c>
      <c r="I174" s="63">
        <v>37.03</v>
      </c>
      <c r="J174" s="63">
        <v>9.7570800000000002</v>
      </c>
      <c r="K174" s="63">
        <v>66.671999999999997</v>
      </c>
      <c r="L174" s="63">
        <v>13.694399999999998</v>
      </c>
      <c r="M174" s="63">
        <v>32.476500000000001</v>
      </c>
      <c r="N174" s="63">
        <v>99.9</v>
      </c>
      <c r="O174" s="63">
        <v>32.266799999999996</v>
      </c>
      <c r="P174" s="63">
        <v>0.70920000000000005</v>
      </c>
      <c r="Q174" s="63">
        <v>36.450000000000003</v>
      </c>
      <c r="R174" s="63">
        <v>5.2073999999999995E-2</v>
      </c>
      <c r="S174" s="63">
        <v>3.5352000000000001E-2</v>
      </c>
      <c r="T174" s="63">
        <v>0.1053</v>
      </c>
      <c r="U174" s="63">
        <v>0</v>
      </c>
    </row>
    <row r="175" spans="1:21" ht="27" customHeight="1" x14ac:dyDescent="0.25">
      <c r="A175" s="101"/>
      <c r="B175" s="5" t="s">
        <v>148</v>
      </c>
      <c r="C175" s="20" t="s">
        <v>70</v>
      </c>
      <c r="D175" s="16">
        <v>0.38</v>
      </c>
      <c r="E175" s="16">
        <v>0</v>
      </c>
      <c r="F175" s="16">
        <v>19.821999999999999</v>
      </c>
      <c r="G175" s="85">
        <v>80.787000000000006</v>
      </c>
      <c r="H175" s="73" t="s">
        <v>78</v>
      </c>
      <c r="I175" s="63">
        <v>0</v>
      </c>
      <c r="J175" s="63">
        <v>0</v>
      </c>
      <c r="K175" s="63">
        <v>33.099999999999994</v>
      </c>
      <c r="L175" s="63">
        <v>3.9</v>
      </c>
      <c r="M175" s="63">
        <v>2.8</v>
      </c>
      <c r="N175" s="63">
        <v>0</v>
      </c>
      <c r="O175" s="63">
        <v>0</v>
      </c>
      <c r="P175" s="63">
        <v>0.19</v>
      </c>
      <c r="Q175" s="63">
        <v>11.6</v>
      </c>
      <c r="R175" s="63">
        <v>0</v>
      </c>
      <c r="S175" s="63">
        <v>0</v>
      </c>
      <c r="T175" s="63">
        <v>0</v>
      </c>
      <c r="U175" s="63">
        <v>11.2</v>
      </c>
    </row>
    <row r="176" spans="1:21" ht="15" customHeight="1" x14ac:dyDescent="0.25">
      <c r="A176" s="101"/>
      <c r="B176" s="9" t="s">
        <v>4</v>
      </c>
      <c r="C176" s="12">
        <v>50</v>
      </c>
      <c r="D176" s="13">
        <f>8*C176/100</f>
        <v>4</v>
      </c>
      <c r="E176" s="13">
        <f>1.5*C176/100</f>
        <v>0.75</v>
      </c>
      <c r="F176" s="13">
        <f>40.1*C176/100</f>
        <v>20.05</v>
      </c>
      <c r="G176" s="81">
        <f>206*C176/100</f>
        <v>103</v>
      </c>
      <c r="H176" s="73" t="s">
        <v>56</v>
      </c>
      <c r="I176" s="63">
        <v>0</v>
      </c>
      <c r="J176" s="63">
        <v>15.45</v>
      </c>
      <c r="K176" s="63">
        <v>122.5</v>
      </c>
      <c r="L176" s="63">
        <v>17.5</v>
      </c>
      <c r="M176" s="63">
        <v>23.5</v>
      </c>
      <c r="N176" s="63">
        <v>79</v>
      </c>
      <c r="O176" s="63">
        <v>0</v>
      </c>
      <c r="P176" s="63">
        <v>1.95</v>
      </c>
      <c r="Q176" s="63">
        <v>0</v>
      </c>
      <c r="R176" s="63">
        <v>0.09</v>
      </c>
      <c r="S176" s="63">
        <v>0.04</v>
      </c>
      <c r="T176" s="63">
        <v>0</v>
      </c>
      <c r="U176" s="63">
        <v>0</v>
      </c>
    </row>
    <row r="177" spans="1:21" ht="15" customHeight="1" x14ac:dyDescent="0.25">
      <c r="A177" s="101"/>
      <c r="B177" s="9" t="s">
        <v>5</v>
      </c>
      <c r="C177" s="12">
        <v>50</v>
      </c>
      <c r="D177" s="13">
        <f>7.6*C177/100</f>
        <v>3.8</v>
      </c>
      <c r="E177" s="13">
        <f>0.8*C177/100</f>
        <v>0.4</v>
      </c>
      <c r="F177" s="13">
        <f>49.2*C177/100</f>
        <v>24.6</v>
      </c>
      <c r="G177" s="82">
        <f>234*C177/100</f>
        <v>117</v>
      </c>
      <c r="H177" s="73" t="s">
        <v>57</v>
      </c>
      <c r="I177" s="63">
        <v>1.6</v>
      </c>
      <c r="J177" s="63">
        <v>3</v>
      </c>
      <c r="K177" s="63">
        <v>46.5</v>
      </c>
      <c r="L177" s="63">
        <v>10</v>
      </c>
      <c r="M177" s="63">
        <v>7</v>
      </c>
      <c r="N177" s="63">
        <v>32.5</v>
      </c>
      <c r="O177" s="63">
        <v>7.25</v>
      </c>
      <c r="P177" s="63">
        <v>0.55000000000000004</v>
      </c>
      <c r="Q177" s="63">
        <v>0</v>
      </c>
      <c r="R177" s="63">
        <v>5.5E-2</v>
      </c>
      <c r="S177" s="63">
        <v>1.4999999999999999E-2</v>
      </c>
      <c r="T177" s="63">
        <v>0</v>
      </c>
      <c r="U177" s="63">
        <v>0</v>
      </c>
    </row>
    <row r="178" spans="1:21" ht="15" customHeight="1" x14ac:dyDescent="0.25">
      <c r="A178" s="102" t="s">
        <v>16</v>
      </c>
      <c r="B178" s="102"/>
      <c r="C178" s="37">
        <f>C170+C171+C172+C173+C174+C175+C176+C177</f>
        <v>1030</v>
      </c>
      <c r="D178" s="38">
        <f>SUM(D170:D177)</f>
        <v>27.623714285714296</v>
      </c>
      <c r="E178" s="38">
        <f t="shared" ref="E178:G178" si="36">SUM(E170:E177)</f>
        <v>28.294285714285699</v>
      </c>
      <c r="F178" s="38">
        <f t="shared" si="36"/>
        <v>150.4764285714285</v>
      </c>
      <c r="G178" s="83">
        <f t="shared" si="36"/>
        <v>966.88200000000006</v>
      </c>
      <c r="H178" s="7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</row>
    <row r="179" spans="1:21" ht="36.75" customHeight="1" x14ac:dyDescent="0.25">
      <c r="A179" s="101" t="s">
        <v>2</v>
      </c>
      <c r="B179" s="9" t="s">
        <v>221</v>
      </c>
      <c r="C179" s="18">
        <v>200</v>
      </c>
      <c r="D179" s="15">
        <f>14.5866666666667*C179/150</f>
        <v>19.448888888888931</v>
      </c>
      <c r="E179" s="15">
        <f>6.93333333333333*C179/150</f>
        <v>9.24444444444444</v>
      </c>
      <c r="F179" s="15">
        <f>31.8666666666667*C179/150</f>
        <v>42.48888888888893</v>
      </c>
      <c r="G179" s="82">
        <f>247.866666666667*C179/150</f>
        <v>330.48888888888928</v>
      </c>
      <c r="H179" s="73" t="s">
        <v>83</v>
      </c>
      <c r="I179" s="63">
        <v>58.28</v>
      </c>
      <c r="J179" s="63">
        <v>55.578666666666663</v>
      </c>
      <c r="K179" s="63">
        <v>392.0533333333334</v>
      </c>
      <c r="L179" s="63">
        <v>318.38</v>
      </c>
      <c r="M179" s="63">
        <v>53.226666666666667</v>
      </c>
      <c r="N179" s="63">
        <v>439.07333333333332</v>
      </c>
      <c r="O179" s="63">
        <v>112.35333333333334</v>
      </c>
      <c r="P179" s="63">
        <v>1.8742666666666665</v>
      </c>
      <c r="Q179" s="63">
        <v>95.373333333333335</v>
      </c>
      <c r="R179" s="63">
        <v>0.17119999999999996</v>
      </c>
      <c r="S179" s="63">
        <v>0.5490666666666667</v>
      </c>
      <c r="T179" s="63">
        <v>4</v>
      </c>
      <c r="U179" s="63">
        <v>1.3146666666666667</v>
      </c>
    </row>
    <row r="180" spans="1:21" ht="15" customHeight="1" x14ac:dyDescent="0.25">
      <c r="A180" s="101"/>
      <c r="B180" s="6" t="s">
        <v>169</v>
      </c>
      <c r="C180" s="12">
        <v>25</v>
      </c>
      <c r="D180" s="50">
        <v>0.1</v>
      </c>
      <c r="E180" s="49">
        <v>0</v>
      </c>
      <c r="F180" s="49">
        <v>16.25</v>
      </c>
      <c r="G180" s="50">
        <v>65.5</v>
      </c>
      <c r="H180" s="73" t="s">
        <v>168</v>
      </c>
      <c r="I180" s="63">
        <v>0</v>
      </c>
      <c r="J180" s="63">
        <v>0</v>
      </c>
      <c r="K180" s="63">
        <v>32.25</v>
      </c>
      <c r="L180" s="63">
        <v>3.5</v>
      </c>
      <c r="M180" s="63">
        <v>1.75</v>
      </c>
      <c r="N180" s="63">
        <v>2.25</v>
      </c>
      <c r="O180" s="63">
        <v>0</v>
      </c>
      <c r="P180" s="63">
        <v>0.32500000000000001</v>
      </c>
      <c r="Q180" s="63">
        <v>0</v>
      </c>
      <c r="R180" s="63">
        <v>2.5000000000000001E-3</v>
      </c>
      <c r="S180" s="63">
        <v>5.0000000000000001E-3</v>
      </c>
      <c r="T180" s="63">
        <v>0</v>
      </c>
      <c r="U180" s="63">
        <v>0.125</v>
      </c>
    </row>
    <row r="181" spans="1:21" ht="15" customHeight="1" x14ac:dyDescent="0.25">
      <c r="A181" s="101"/>
      <c r="B181" s="9" t="s">
        <v>189</v>
      </c>
      <c r="C181" s="12">
        <v>200</v>
      </c>
      <c r="D181" s="16">
        <v>0.2</v>
      </c>
      <c r="E181" s="16">
        <v>5.0999999999999997E-2</v>
      </c>
      <c r="F181" s="16">
        <v>10.049000000000001</v>
      </c>
      <c r="G181" s="85">
        <v>41.417999999999999</v>
      </c>
      <c r="H181" s="73" t="s">
        <v>95</v>
      </c>
      <c r="I181" s="63">
        <v>0</v>
      </c>
      <c r="J181" s="63">
        <v>0</v>
      </c>
      <c r="K181" s="63">
        <v>25.1</v>
      </c>
      <c r="L181" s="63">
        <v>5.25</v>
      </c>
      <c r="M181" s="63">
        <v>4.4000000000000004</v>
      </c>
      <c r="N181" s="63">
        <v>8.24</v>
      </c>
      <c r="O181" s="63">
        <v>0</v>
      </c>
      <c r="P181" s="63">
        <v>0.85</v>
      </c>
      <c r="Q181" s="63">
        <v>0.5</v>
      </c>
      <c r="R181" s="63">
        <v>7.000000000000001E-4</v>
      </c>
      <c r="S181" s="63">
        <v>0.01</v>
      </c>
      <c r="T181" s="63">
        <v>0</v>
      </c>
      <c r="U181" s="63">
        <v>0.1</v>
      </c>
    </row>
    <row r="182" spans="1:21" ht="15" customHeight="1" x14ac:dyDescent="0.25">
      <c r="A182" s="112" t="s">
        <v>17</v>
      </c>
      <c r="B182" s="113"/>
      <c r="C182" s="39">
        <f>C179+C180+C181</f>
        <v>425</v>
      </c>
      <c r="D182" s="38">
        <f>SUM(D179:D181)</f>
        <v>19.748888888888931</v>
      </c>
      <c r="E182" s="38">
        <f t="shared" ref="E182:G182" si="37">SUM(E179:E181)</f>
        <v>9.2954444444444402</v>
      </c>
      <c r="F182" s="38">
        <f t="shared" si="37"/>
        <v>68.787888888888929</v>
      </c>
      <c r="G182" s="83">
        <f t="shared" si="37"/>
        <v>437.40688888888928</v>
      </c>
      <c r="H182" s="7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</row>
    <row r="183" spans="1:21" ht="52.5" customHeight="1" x14ac:dyDescent="0.25">
      <c r="A183" s="101" t="s">
        <v>3</v>
      </c>
      <c r="B183" s="9" t="s">
        <v>92</v>
      </c>
      <c r="C183" s="12">
        <v>100</v>
      </c>
      <c r="D183" s="19">
        <v>0.7</v>
      </c>
      <c r="E183" s="19">
        <v>0.1</v>
      </c>
      <c r="F183" s="19">
        <v>1.9</v>
      </c>
      <c r="G183" s="90">
        <v>11</v>
      </c>
      <c r="H183" s="73" t="s">
        <v>75</v>
      </c>
      <c r="I183" s="63">
        <v>0.1</v>
      </c>
      <c r="J183" s="63">
        <v>0.3</v>
      </c>
      <c r="K183" s="63">
        <v>196</v>
      </c>
      <c r="L183" s="63">
        <v>17</v>
      </c>
      <c r="M183" s="63">
        <v>14</v>
      </c>
      <c r="N183" s="63">
        <v>30</v>
      </c>
      <c r="O183" s="63">
        <v>1.3</v>
      </c>
      <c r="P183" s="63">
        <v>0.5</v>
      </c>
      <c r="Q183" s="63">
        <v>0</v>
      </c>
      <c r="R183" s="63">
        <v>0.03</v>
      </c>
      <c r="S183" s="63">
        <v>0.02</v>
      </c>
      <c r="T183" s="63">
        <v>0</v>
      </c>
      <c r="U183" s="63">
        <v>7</v>
      </c>
    </row>
    <row r="184" spans="1:21" ht="15" customHeight="1" x14ac:dyDescent="0.25">
      <c r="A184" s="101"/>
      <c r="B184" s="9" t="s">
        <v>164</v>
      </c>
      <c r="C184" s="18">
        <v>100</v>
      </c>
      <c r="D184" s="15">
        <v>7.8571428571429003</v>
      </c>
      <c r="E184" s="15">
        <v>4.7285714285714286</v>
      </c>
      <c r="F184" s="15">
        <v>17.157142857142901</v>
      </c>
      <c r="G184" s="82">
        <v>142.61000000000001</v>
      </c>
      <c r="H184" s="73" t="s">
        <v>120</v>
      </c>
      <c r="I184" s="63">
        <v>124.01</v>
      </c>
      <c r="J184" s="63">
        <v>17.674285714285716</v>
      </c>
      <c r="K184" s="63">
        <v>368.32142857142856</v>
      </c>
      <c r="L184" s="63">
        <v>89.114285714285714</v>
      </c>
      <c r="M184" s="63">
        <v>51.45</v>
      </c>
      <c r="N184" s="63">
        <v>222.67857142857142</v>
      </c>
      <c r="O184" s="63">
        <v>506.32571428571435</v>
      </c>
      <c r="P184" s="63">
        <v>1.3421428571428571</v>
      </c>
      <c r="Q184" s="63">
        <v>19.542857142857144</v>
      </c>
      <c r="R184" s="63">
        <v>0.17157142857142857</v>
      </c>
      <c r="S184" s="63">
        <v>0.17100000000000001</v>
      </c>
      <c r="T184" s="63">
        <v>15.714285714285714</v>
      </c>
      <c r="U184" s="63">
        <v>0.75</v>
      </c>
    </row>
    <row r="185" spans="1:21" ht="27" customHeight="1" x14ac:dyDescent="0.25">
      <c r="A185" s="101"/>
      <c r="B185" s="5" t="s">
        <v>177</v>
      </c>
      <c r="C185" s="18">
        <v>200</v>
      </c>
      <c r="D185" s="15">
        <v>2.9538888888888883</v>
      </c>
      <c r="E185" s="15">
        <v>5.517777777777777</v>
      </c>
      <c r="F185" s="15">
        <v>19.355555555555558</v>
      </c>
      <c r="G185" s="82">
        <v>138.9411111111111</v>
      </c>
      <c r="H185" s="73" t="s">
        <v>100</v>
      </c>
      <c r="I185" s="63">
        <v>31.26</v>
      </c>
      <c r="J185" s="63">
        <v>1.15828</v>
      </c>
      <c r="K185" s="63">
        <v>1018.17</v>
      </c>
      <c r="L185" s="63">
        <v>59.18</v>
      </c>
      <c r="M185" s="63">
        <v>43.8</v>
      </c>
      <c r="N185" s="63">
        <v>129.93</v>
      </c>
      <c r="O185" s="63">
        <v>57.58</v>
      </c>
      <c r="P185" s="63">
        <v>1.6180000000000001</v>
      </c>
      <c r="Q185" s="63">
        <v>56.73</v>
      </c>
      <c r="R185" s="63">
        <v>0.21820000000000001</v>
      </c>
      <c r="S185" s="63">
        <v>0.17669999999999997</v>
      </c>
      <c r="T185" s="63">
        <v>0.13900000000000001</v>
      </c>
      <c r="U185" s="63">
        <v>34.590000000000003</v>
      </c>
    </row>
    <row r="186" spans="1:21" ht="15" customHeight="1" x14ac:dyDescent="0.25">
      <c r="A186" s="101"/>
      <c r="B186" s="5" t="s">
        <v>6</v>
      </c>
      <c r="C186" s="12">
        <v>200</v>
      </c>
      <c r="D186" s="13">
        <v>1</v>
      </c>
      <c r="E186" s="13">
        <v>0.2</v>
      </c>
      <c r="F186" s="13">
        <v>20.2</v>
      </c>
      <c r="G186" s="81">
        <v>86.6</v>
      </c>
      <c r="H186" s="73" t="s">
        <v>84</v>
      </c>
      <c r="I186" s="63">
        <v>2</v>
      </c>
      <c r="J186" s="63">
        <v>0</v>
      </c>
      <c r="K186" s="63">
        <v>240</v>
      </c>
      <c r="L186" s="63">
        <v>14</v>
      </c>
      <c r="M186" s="63">
        <v>8</v>
      </c>
      <c r="N186" s="63">
        <v>14</v>
      </c>
      <c r="O186" s="63">
        <v>0</v>
      </c>
      <c r="P186" s="63">
        <v>2.8</v>
      </c>
      <c r="Q186" s="63">
        <v>0</v>
      </c>
      <c r="R186" s="63">
        <v>0.02</v>
      </c>
      <c r="S186" s="63">
        <v>0.02</v>
      </c>
      <c r="T186" s="63">
        <v>0</v>
      </c>
      <c r="U186" s="63">
        <v>4</v>
      </c>
    </row>
    <row r="187" spans="1:21" ht="15" customHeight="1" x14ac:dyDescent="0.25">
      <c r="A187" s="101"/>
      <c r="B187" s="9" t="s">
        <v>4</v>
      </c>
      <c r="C187" s="12">
        <v>70</v>
      </c>
      <c r="D187" s="13">
        <f>8*C187/100</f>
        <v>5.6</v>
      </c>
      <c r="E187" s="13">
        <f>1.5*C187/100</f>
        <v>1.05</v>
      </c>
      <c r="F187" s="13">
        <f>40.1*C187/100</f>
        <v>28.07</v>
      </c>
      <c r="G187" s="81">
        <f>206*C187/100</f>
        <v>144.19999999999999</v>
      </c>
      <c r="H187" s="73" t="s">
        <v>87</v>
      </c>
      <c r="I187" s="63">
        <v>0</v>
      </c>
      <c r="J187" s="63">
        <v>21.63</v>
      </c>
      <c r="K187" s="63">
        <v>171.5</v>
      </c>
      <c r="L187" s="63">
        <v>24.5</v>
      </c>
      <c r="M187" s="63">
        <v>32.9</v>
      </c>
      <c r="N187" s="63">
        <v>110.6</v>
      </c>
      <c r="O187" s="63">
        <v>0</v>
      </c>
      <c r="P187" s="63">
        <v>2.73</v>
      </c>
      <c r="Q187" s="63">
        <v>0</v>
      </c>
      <c r="R187" s="63">
        <v>0.126</v>
      </c>
      <c r="S187" s="63">
        <v>5.6000000000000008E-2</v>
      </c>
      <c r="T187" s="63">
        <v>0</v>
      </c>
      <c r="U187" s="63">
        <v>0</v>
      </c>
    </row>
    <row r="188" spans="1:21" ht="15" customHeight="1" x14ac:dyDescent="0.25">
      <c r="A188" s="102" t="s">
        <v>18</v>
      </c>
      <c r="B188" s="102"/>
      <c r="C188" s="40">
        <f>C183+C184+C185+C186+C187</f>
        <v>670</v>
      </c>
      <c r="D188" s="41">
        <f>SUM(D183:D187)</f>
        <v>18.111031746031788</v>
      </c>
      <c r="E188" s="41">
        <f t="shared" ref="E188:G188" si="38">SUM(E183:E187)</f>
        <v>11.596349206349206</v>
      </c>
      <c r="F188" s="41">
        <f t="shared" si="38"/>
        <v>86.682698412698471</v>
      </c>
      <c r="G188" s="86">
        <f t="shared" si="38"/>
        <v>523.35111111111109</v>
      </c>
      <c r="H188" s="73"/>
    </row>
    <row r="189" spans="1:21" ht="23.25" customHeight="1" x14ac:dyDescent="0.25">
      <c r="A189" s="101" t="s">
        <v>19</v>
      </c>
      <c r="B189" s="8" t="s">
        <v>156</v>
      </c>
      <c r="C189" s="18">
        <v>200</v>
      </c>
      <c r="D189" s="15">
        <v>5.8</v>
      </c>
      <c r="E189" s="15">
        <v>5</v>
      </c>
      <c r="F189" s="15">
        <v>8</v>
      </c>
      <c r="G189" s="82">
        <v>100.2</v>
      </c>
      <c r="H189" s="73" t="s">
        <v>86</v>
      </c>
      <c r="I189" s="63">
        <v>18</v>
      </c>
      <c r="J189" s="63">
        <v>4</v>
      </c>
      <c r="K189" s="63">
        <v>292</v>
      </c>
      <c r="L189" s="63">
        <v>240</v>
      </c>
      <c r="M189" s="63">
        <v>28</v>
      </c>
      <c r="N189" s="63">
        <v>180</v>
      </c>
      <c r="O189" s="63">
        <v>40</v>
      </c>
      <c r="P189" s="63">
        <v>0.2</v>
      </c>
      <c r="Q189" s="63">
        <v>44</v>
      </c>
      <c r="R189" s="63">
        <v>0.08</v>
      </c>
      <c r="S189" s="63">
        <v>0.34</v>
      </c>
      <c r="T189" s="63">
        <v>0</v>
      </c>
      <c r="U189" s="63">
        <v>1.4</v>
      </c>
    </row>
    <row r="190" spans="1:21" ht="15" customHeight="1" x14ac:dyDescent="0.25">
      <c r="A190" s="101"/>
      <c r="B190" s="6" t="s">
        <v>7</v>
      </c>
      <c r="C190" s="12">
        <v>25</v>
      </c>
      <c r="D190" s="13">
        <v>1.125</v>
      </c>
      <c r="E190" s="13">
        <v>0.435</v>
      </c>
      <c r="F190" s="13">
        <v>7.71</v>
      </c>
      <c r="G190" s="82">
        <v>39.15</v>
      </c>
      <c r="H190" s="73" t="s">
        <v>89</v>
      </c>
      <c r="I190" s="63">
        <v>0</v>
      </c>
      <c r="J190" s="63">
        <v>0</v>
      </c>
      <c r="K190" s="63">
        <v>23</v>
      </c>
      <c r="L190" s="63">
        <v>4.75</v>
      </c>
      <c r="M190" s="63">
        <v>3.25</v>
      </c>
      <c r="N190" s="63">
        <v>16.25</v>
      </c>
      <c r="O190" s="63">
        <v>0</v>
      </c>
      <c r="P190" s="63">
        <v>0.3</v>
      </c>
      <c r="Q190" s="63">
        <v>0</v>
      </c>
      <c r="R190" s="63">
        <v>2.75E-2</v>
      </c>
      <c r="S190" s="63">
        <v>7.4999999999999997E-3</v>
      </c>
      <c r="T190" s="63">
        <v>0</v>
      </c>
      <c r="U190" s="63">
        <v>0</v>
      </c>
    </row>
    <row r="191" spans="1:21" ht="15" customHeight="1" x14ac:dyDescent="0.25">
      <c r="A191" s="102" t="s">
        <v>22</v>
      </c>
      <c r="B191" s="102"/>
      <c r="C191" s="40">
        <f>C189+C190</f>
        <v>225</v>
      </c>
      <c r="D191" s="41">
        <f>SUM(D189:D190)</f>
        <v>6.9249999999999998</v>
      </c>
      <c r="E191" s="41">
        <f t="shared" ref="E191:G191" si="39">SUM(E189:E190)</f>
        <v>5.4349999999999996</v>
      </c>
      <c r="F191" s="41">
        <f t="shared" si="39"/>
        <v>15.71</v>
      </c>
      <c r="G191" s="86">
        <f t="shared" si="39"/>
        <v>139.35</v>
      </c>
      <c r="H191" s="73"/>
    </row>
    <row r="192" spans="1:21" ht="15" customHeight="1" x14ac:dyDescent="0.25">
      <c r="A192" s="103" t="s">
        <v>53</v>
      </c>
      <c r="B192" s="103"/>
      <c r="C192" s="21"/>
      <c r="D192" s="22">
        <f>D169+D178+D182+D188+D191</f>
        <v>91.920134920635007</v>
      </c>
      <c r="E192" s="22">
        <f t="shared" ref="E192:G192" si="40">E169+E178+E182+E188+E191</f>
        <v>92.436079365079351</v>
      </c>
      <c r="F192" s="22">
        <f t="shared" si="40"/>
        <v>408.60001587301588</v>
      </c>
      <c r="G192" s="87">
        <f t="shared" si="40"/>
        <v>2824.1670000000004</v>
      </c>
      <c r="H192" s="76"/>
      <c r="I192" s="66">
        <f>SUM(I163:I191)</f>
        <v>370.18399999999997</v>
      </c>
      <c r="J192" s="66">
        <f t="shared" ref="J192:U192" si="41">SUM(J163:J191)</f>
        <v>198.4321780952381</v>
      </c>
      <c r="K192" s="66">
        <f t="shared" si="41"/>
        <v>5285.7130976190465</v>
      </c>
      <c r="L192" s="66">
        <f t="shared" si="41"/>
        <v>1271.1693571428571</v>
      </c>
      <c r="M192" s="66">
        <f t="shared" si="41"/>
        <v>535.14156666666668</v>
      </c>
      <c r="N192" s="66">
        <f t="shared" si="41"/>
        <v>2290.1814404761903</v>
      </c>
      <c r="O192" s="66">
        <f t="shared" si="41"/>
        <v>1131.3942476190475</v>
      </c>
      <c r="P192" s="66">
        <f t="shared" si="41"/>
        <v>27.260714523809522</v>
      </c>
      <c r="Q192" s="66">
        <f t="shared" si="41"/>
        <v>1792.5256190476191</v>
      </c>
      <c r="R192" s="66">
        <f t="shared" si="41"/>
        <v>1.8642311428571425</v>
      </c>
      <c r="S192" s="66">
        <f t="shared" si="41"/>
        <v>2.5466000952380949</v>
      </c>
      <c r="T192" s="66">
        <f t="shared" si="41"/>
        <v>28.899657142857141</v>
      </c>
      <c r="U192" s="66">
        <f t="shared" si="41"/>
        <v>110.25580952380955</v>
      </c>
    </row>
    <row r="193" spans="1:21" ht="15" customHeight="1" x14ac:dyDescent="0.25">
      <c r="A193" s="108" t="s">
        <v>31</v>
      </c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10"/>
    </row>
    <row r="194" spans="1:21" ht="25.5" customHeight="1" x14ac:dyDescent="0.25">
      <c r="A194" s="101" t="s">
        <v>0</v>
      </c>
      <c r="B194" s="9" t="s">
        <v>222</v>
      </c>
      <c r="C194" s="18">
        <v>165</v>
      </c>
      <c r="D194" s="15">
        <v>12.448928571428569</v>
      </c>
      <c r="E194" s="15">
        <v>15.67</v>
      </c>
      <c r="F194" s="15">
        <v>3.0304285714285717</v>
      </c>
      <c r="G194" s="82">
        <v>202.87985714285713</v>
      </c>
      <c r="H194" s="73" t="s">
        <v>94</v>
      </c>
      <c r="I194" s="63">
        <v>43.226666666666674</v>
      </c>
      <c r="J194" s="63">
        <v>34.076666666666661</v>
      </c>
      <c r="K194" s="63">
        <v>244.34533333333331</v>
      </c>
      <c r="L194" s="63">
        <v>139.61066666666667</v>
      </c>
      <c r="M194" s="63">
        <v>21.960999999999999</v>
      </c>
      <c r="N194" s="63">
        <v>264.55333333333334</v>
      </c>
      <c r="O194" s="63">
        <v>72.406666666666666</v>
      </c>
      <c r="P194" s="63">
        <v>2.7638666666666665</v>
      </c>
      <c r="Q194" s="63">
        <v>313.9133333333333</v>
      </c>
      <c r="R194" s="63">
        <v>0.10076666666666667</v>
      </c>
      <c r="S194" s="63">
        <v>0.57133333333333336</v>
      </c>
      <c r="T194" s="63">
        <v>2.4308666666666667</v>
      </c>
      <c r="U194" s="63">
        <v>0.83200000000000007</v>
      </c>
    </row>
    <row r="195" spans="1:21" ht="24" customHeight="1" x14ac:dyDescent="0.25">
      <c r="A195" s="101"/>
      <c r="B195" s="9" t="s">
        <v>181</v>
      </c>
      <c r="C195" s="12">
        <v>30</v>
      </c>
      <c r="D195" s="13">
        <v>6.96</v>
      </c>
      <c r="E195" s="13">
        <v>8.85</v>
      </c>
      <c r="F195" s="13">
        <v>0</v>
      </c>
      <c r="G195" s="82">
        <v>109.2</v>
      </c>
      <c r="H195" s="73" t="s">
        <v>180</v>
      </c>
      <c r="I195" s="63">
        <v>0</v>
      </c>
      <c r="J195" s="63">
        <v>4.3499999999999996</v>
      </c>
      <c r="K195" s="63">
        <v>26.4</v>
      </c>
      <c r="L195" s="63">
        <v>264</v>
      </c>
      <c r="M195" s="63">
        <v>10.5</v>
      </c>
      <c r="N195" s="63">
        <v>150</v>
      </c>
      <c r="O195" s="63">
        <v>0</v>
      </c>
      <c r="P195" s="63">
        <v>0.3</v>
      </c>
      <c r="Q195" s="63">
        <v>86.4</v>
      </c>
      <c r="R195" s="63">
        <v>1.2E-2</v>
      </c>
      <c r="S195" s="63">
        <v>0.09</v>
      </c>
      <c r="T195" s="63">
        <v>0.28799999999999998</v>
      </c>
      <c r="U195" s="63">
        <v>0.21</v>
      </c>
    </row>
    <row r="196" spans="1:21" ht="15" customHeight="1" x14ac:dyDescent="0.25">
      <c r="A196" s="101"/>
      <c r="B196" s="6" t="s">
        <v>7</v>
      </c>
      <c r="C196" s="12">
        <v>80</v>
      </c>
      <c r="D196" s="13">
        <f>7.5*C196/100</f>
        <v>6</v>
      </c>
      <c r="E196" s="13">
        <f>2.9*C196/100</f>
        <v>2.3199999999999998</v>
      </c>
      <c r="F196" s="13">
        <f>51.4*C196/100</f>
        <v>41.12</v>
      </c>
      <c r="G196" s="82">
        <f>261*C196/100</f>
        <v>208.8</v>
      </c>
      <c r="H196" s="73" t="s">
        <v>89</v>
      </c>
      <c r="I196" s="63">
        <v>0</v>
      </c>
      <c r="J196" s="63">
        <v>0</v>
      </c>
      <c r="K196" s="63">
        <v>73.599999999999994</v>
      </c>
      <c r="L196" s="63">
        <v>15.2</v>
      </c>
      <c r="M196" s="63">
        <v>10.4</v>
      </c>
      <c r="N196" s="63">
        <v>52</v>
      </c>
      <c r="O196" s="63">
        <v>0</v>
      </c>
      <c r="P196" s="63">
        <v>0.96</v>
      </c>
      <c r="Q196" s="63">
        <v>0</v>
      </c>
      <c r="R196" s="63">
        <v>8.8000000000000009E-2</v>
      </c>
      <c r="S196" s="63">
        <v>2.4E-2</v>
      </c>
      <c r="T196" s="63">
        <v>0</v>
      </c>
      <c r="U196" s="63">
        <v>0</v>
      </c>
    </row>
    <row r="197" spans="1:21" ht="25.5" customHeight="1" x14ac:dyDescent="0.25">
      <c r="A197" s="101"/>
      <c r="B197" s="9" t="s">
        <v>142</v>
      </c>
      <c r="C197" s="14" t="s">
        <v>141</v>
      </c>
      <c r="D197" s="15">
        <v>0.08</v>
      </c>
      <c r="E197" s="15">
        <v>7.25</v>
      </c>
      <c r="F197" s="15">
        <v>0.13</v>
      </c>
      <c r="G197" s="82">
        <v>66.099999999999994</v>
      </c>
      <c r="H197" s="73" t="s">
        <v>143</v>
      </c>
      <c r="I197" s="63">
        <v>0</v>
      </c>
      <c r="J197" s="63">
        <v>0.1</v>
      </c>
      <c r="K197" s="63">
        <v>3</v>
      </c>
      <c r="L197" s="63">
        <v>2.4</v>
      </c>
      <c r="M197" s="63">
        <v>0.05</v>
      </c>
      <c r="N197" s="63">
        <v>3</v>
      </c>
      <c r="O197" s="63">
        <v>0.28000000000000003</v>
      </c>
      <c r="P197" s="63">
        <v>0.02</v>
      </c>
      <c r="Q197" s="63">
        <v>45</v>
      </c>
      <c r="R197" s="63">
        <v>1E-3</v>
      </c>
      <c r="S197" s="63">
        <v>1.2E-2</v>
      </c>
      <c r="T197" s="63">
        <v>0.13</v>
      </c>
      <c r="U197" s="63">
        <v>0</v>
      </c>
    </row>
    <row r="198" spans="1:21" ht="15" customHeight="1" x14ac:dyDescent="0.25">
      <c r="A198" s="101"/>
      <c r="B198" s="9" t="s">
        <v>158</v>
      </c>
      <c r="C198" s="12">
        <v>200</v>
      </c>
      <c r="D198" s="15">
        <v>1.5549999999999999</v>
      </c>
      <c r="E198" s="15">
        <v>1.1400000000000001</v>
      </c>
      <c r="F198" s="15">
        <v>12.225000000000001</v>
      </c>
      <c r="G198" s="82">
        <v>65.400000000000006</v>
      </c>
      <c r="H198" s="73" t="s">
        <v>109</v>
      </c>
      <c r="I198" s="63">
        <v>4.5</v>
      </c>
      <c r="J198" s="63">
        <v>1</v>
      </c>
      <c r="K198" s="63">
        <v>98.1</v>
      </c>
      <c r="L198" s="63">
        <v>65.25</v>
      </c>
      <c r="M198" s="63">
        <v>11.4</v>
      </c>
      <c r="N198" s="63">
        <v>53.24</v>
      </c>
      <c r="O198" s="63">
        <v>10</v>
      </c>
      <c r="P198" s="63">
        <v>0.9</v>
      </c>
      <c r="Q198" s="63">
        <v>11.5</v>
      </c>
      <c r="R198" s="63">
        <v>2.07E-2</v>
      </c>
      <c r="S198" s="63">
        <v>8.4999999999999992E-2</v>
      </c>
      <c r="T198" s="63">
        <v>1.4999999999999999E-2</v>
      </c>
      <c r="U198" s="63">
        <v>0.75</v>
      </c>
    </row>
    <row r="199" spans="1:21" ht="15" customHeight="1" x14ac:dyDescent="0.25">
      <c r="A199" s="101"/>
      <c r="B199" s="5" t="s">
        <v>145</v>
      </c>
      <c r="C199" s="12">
        <v>185</v>
      </c>
      <c r="D199" s="13">
        <v>0.4</v>
      </c>
      <c r="E199" s="13">
        <v>0.4</v>
      </c>
      <c r="F199" s="13">
        <v>9.8000000000000007</v>
      </c>
      <c r="G199" s="81">
        <v>44.4</v>
      </c>
      <c r="H199" s="73" t="s">
        <v>72</v>
      </c>
      <c r="I199" s="63">
        <v>0</v>
      </c>
      <c r="J199" s="63">
        <v>0</v>
      </c>
      <c r="K199" s="63">
        <v>278</v>
      </c>
      <c r="L199" s="63">
        <v>16</v>
      </c>
      <c r="M199" s="63">
        <v>9</v>
      </c>
      <c r="N199" s="63">
        <v>11</v>
      </c>
      <c r="O199" s="63">
        <v>0</v>
      </c>
      <c r="P199" s="63">
        <v>2.2000000000000002</v>
      </c>
      <c r="Q199" s="63">
        <v>0</v>
      </c>
      <c r="R199" s="63">
        <v>0.03</v>
      </c>
      <c r="S199" s="63">
        <v>0.02</v>
      </c>
      <c r="T199" s="63">
        <v>0</v>
      </c>
      <c r="U199" s="63">
        <v>10</v>
      </c>
    </row>
    <row r="200" spans="1:21" ht="15" customHeight="1" x14ac:dyDescent="0.25">
      <c r="A200" s="123" t="s">
        <v>15</v>
      </c>
      <c r="B200" s="123"/>
      <c r="C200" s="37">
        <f>C194+C195+C196+C197+C198+C199</f>
        <v>670</v>
      </c>
      <c r="D200" s="38">
        <f>SUM(D194:D199)</f>
        <v>27.443928571428565</v>
      </c>
      <c r="E200" s="38">
        <f t="shared" ref="E200:G200" si="42">SUM(E194:E199)</f>
        <v>35.630000000000003</v>
      </c>
      <c r="F200" s="38">
        <f t="shared" si="42"/>
        <v>66.305428571428578</v>
      </c>
      <c r="G200" s="83">
        <f t="shared" si="42"/>
        <v>696.77985714285717</v>
      </c>
      <c r="H200" s="7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</row>
    <row r="201" spans="1:21" ht="24.75" customHeight="1" x14ac:dyDescent="0.25">
      <c r="A201" s="101" t="s">
        <v>1</v>
      </c>
      <c r="B201" s="9" t="s">
        <v>224</v>
      </c>
      <c r="C201" s="12">
        <v>100</v>
      </c>
      <c r="D201" s="19">
        <v>1.35</v>
      </c>
      <c r="E201" s="19">
        <v>5.36</v>
      </c>
      <c r="F201" s="19">
        <v>7.63</v>
      </c>
      <c r="G201" s="90">
        <v>84.17</v>
      </c>
      <c r="H201" s="73" t="s">
        <v>223</v>
      </c>
      <c r="I201" s="63">
        <v>13.54</v>
      </c>
      <c r="J201" s="63">
        <v>0.72762000000000004</v>
      </c>
      <c r="K201" s="63">
        <v>270.91649999999998</v>
      </c>
      <c r="L201" s="63">
        <v>36.47</v>
      </c>
      <c r="M201" s="63">
        <v>20.8</v>
      </c>
      <c r="N201" s="63">
        <v>41.0655</v>
      </c>
      <c r="O201" s="63">
        <v>25.2408</v>
      </c>
      <c r="P201" s="63">
        <v>1.3252999999999999</v>
      </c>
      <c r="Q201" s="63">
        <v>1.8720000000000001</v>
      </c>
      <c r="R201" s="63">
        <v>1.9127999999999999E-2</v>
      </c>
      <c r="S201" s="63">
        <v>3.7848E-2</v>
      </c>
      <c r="T201" s="63">
        <v>0</v>
      </c>
      <c r="U201" s="63">
        <v>9.4109999999999996</v>
      </c>
    </row>
    <row r="202" spans="1:21" ht="38.25" customHeight="1" x14ac:dyDescent="0.25">
      <c r="A202" s="101"/>
      <c r="B202" s="9" t="s">
        <v>225</v>
      </c>
      <c r="C202" s="18">
        <v>300</v>
      </c>
      <c r="D202" s="15">
        <v>2.2989999999999995</v>
      </c>
      <c r="E202" s="15">
        <v>6.6850000000000005</v>
      </c>
      <c r="F202" s="15">
        <v>10.074</v>
      </c>
      <c r="G202" s="82">
        <v>109.66700000000002</v>
      </c>
      <c r="H202" s="73" t="s">
        <v>77</v>
      </c>
      <c r="I202" s="63">
        <v>40.658999999999999</v>
      </c>
      <c r="J202" s="63">
        <v>0.53056400000000004</v>
      </c>
      <c r="K202" s="63">
        <v>452.29559999999998</v>
      </c>
      <c r="L202" s="63">
        <v>53.831199999999995</v>
      </c>
      <c r="M202" s="63">
        <v>26.0488</v>
      </c>
      <c r="N202" s="63">
        <v>60.765000000000001</v>
      </c>
      <c r="O202" s="63">
        <v>29.656000000000002</v>
      </c>
      <c r="P202" s="63">
        <v>0.97236000000000011</v>
      </c>
      <c r="Q202" s="63">
        <v>254.18399999999997</v>
      </c>
      <c r="R202" s="63">
        <v>7.9270000000000007E-2</v>
      </c>
      <c r="S202" s="63">
        <v>9.0329999999999994E-2</v>
      </c>
      <c r="T202" s="63">
        <v>7.000000000000001E-3</v>
      </c>
      <c r="U202" s="63">
        <v>44.844999999999999</v>
      </c>
    </row>
    <row r="203" spans="1:21" ht="25.5" customHeight="1" x14ac:dyDescent="0.25">
      <c r="A203" s="101"/>
      <c r="B203" s="9" t="s">
        <v>226</v>
      </c>
      <c r="C203" s="18">
        <v>100</v>
      </c>
      <c r="D203" s="15">
        <v>9.06</v>
      </c>
      <c r="E203" s="15">
        <v>6.99</v>
      </c>
      <c r="F203" s="15">
        <v>18.36</v>
      </c>
      <c r="G203" s="82">
        <v>172.59</v>
      </c>
      <c r="H203" s="73" t="s">
        <v>117</v>
      </c>
      <c r="I203" s="63">
        <v>20.07</v>
      </c>
      <c r="J203" s="63">
        <v>0.33410000000000006</v>
      </c>
      <c r="K203" s="63">
        <v>459.61</v>
      </c>
      <c r="L203" s="63">
        <v>321.83499999999998</v>
      </c>
      <c r="M203" s="63">
        <v>40.645000000000003</v>
      </c>
      <c r="N203" s="63">
        <v>217.75899999999999</v>
      </c>
      <c r="O203" s="63">
        <v>88.750519999999995</v>
      </c>
      <c r="P203" s="63">
        <v>1.6191</v>
      </c>
      <c r="Q203" s="63">
        <v>360.5</v>
      </c>
      <c r="R203" s="63">
        <v>9.4209999999999988E-2</v>
      </c>
      <c r="S203" s="63">
        <v>0.21868000000000001</v>
      </c>
      <c r="T203" s="63">
        <v>6.5000000000000002E-2</v>
      </c>
      <c r="U203" s="63">
        <v>2.56</v>
      </c>
    </row>
    <row r="204" spans="1:21" ht="25.5" customHeight="1" x14ac:dyDescent="0.25">
      <c r="A204" s="101"/>
      <c r="B204" s="9" t="s">
        <v>227</v>
      </c>
      <c r="C204" s="12">
        <v>180</v>
      </c>
      <c r="D204" s="19">
        <v>8.1647999999999978</v>
      </c>
      <c r="E204" s="19">
        <v>5.6592000000000002</v>
      </c>
      <c r="F204" s="19">
        <v>35.683200000000006</v>
      </c>
      <c r="G204" s="85">
        <v>226.36799999999997</v>
      </c>
      <c r="H204" s="73" t="s">
        <v>116</v>
      </c>
      <c r="I204" s="63">
        <v>11.83</v>
      </c>
      <c r="J204" s="63">
        <v>4.9557600000000006</v>
      </c>
      <c r="K204" s="63">
        <v>327.78449999999998</v>
      </c>
      <c r="L204" s="63">
        <v>20.52</v>
      </c>
      <c r="M204" s="63">
        <v>171.495</v>
      </c>
      <c r="N204" s="63">
        <v>257.82389999999998</v>
      </c>
      <c r="O204" s="63">
        <v>19.908000000000001</v>
      </c>
      <c r="P204" s="63">
        <v>5.7680100000000003</v>
      </c>
      <c r="Q204" s="63">
        <v>34.113599999999998</v>
      </c>
      <c r="R204" s="63">
        <v>0.36914400000000003</v>
      </c>
      <c r="S204" s="63">
        <v>0.18</v>
      </c>
      <c r="T204" s="63">
        <v>9.3599999999999989E-2</v>
      </c>
      <c r="U204" s="63">
        <v>0</v>
      </c>
    </row>
    <row r="205" spans="1:21" ht="15" customHeight="1" x14ac:dyDescent="0.25">
      <c r="A205" s="101"/>
      <c r="B205" s="5" t="s">
        <v>159</v>
      </c>
      <c r="C205" s="12">
        <v>200</v>
      </c>
      <c r="D205" s="13">
        <v>0.98</v>
      </c>
      <c r="E205" s="13">
        <v>0.05</v>
      </c>
      <c r="F205" s="13">
        <v>18.361999999999998</v>
      </c>
      <c r="G205" s="81">
        <v>77.836999999999989</v>
      </c>
      <c r="H205" s="73" t="s">
        <v>98</v>
      </c>
      <c r="I205" s="63">
        <v>0.68</v>
      </c>
      <c r="J205" s="63">
        <v>0.44</v>
      </c>
      <c r="K205" s="63">
        <v>343.7</v>
      </c>
      <c r="L205" s="63">
        <v>32.299999999999997</v>
      </c>
      <c r="M205" s="63">
        <v>21</v>
      </c>
      <c r="N205" s="63">
        <v>29.2</v>
      </c>
      <c r="O205" s="63">
        <v>10.64</v>
      </c>
      <c r="P205" s="63">
        <v>0.67</v>
      </c>
      <c r="Q205" s="63">
        <v>116.6</v>
      </c>
      <c r="R205" s="63">
        <v>0.02</v>
      </c>
      <c r="S205" s="63">
        <v>0.04</v>
      </c>
      <c r="T205" s="63">
        <v>0</v>
      </c>
      <c r="U205" s="63">
        <v>0.8</v>
      </c>
    </row>
    <row r="206" spans="1:21" ht="15" customHeight="1" x14ac:dyDescent="0.25">
      <c r="A206" s="101"/>
      <c r="B206" s="9" t="s">
        <v>4</v>
      </c>
      <c r="C206" s="12">
        <v>60</v>
      </c>
      <c r="D206" s="13">
        <f>8*C206/100</f>
        <v>4.8</v>
      </c>
      <c r="E206" s="13">
        <f>1.5*C206/100</f>
        <v>0.9</v>
      </c>
      <c r="F206" s="13">
        <f>40.1*C206/100</f>
        <v>24.06</v>
      </c>
      <c r="G206" s="81">
        <f>206*C206/100</f>
        <v>123.6</v>
      </c>
      <c r="H206" s="73" t="s">
        <v>87</v>
      </c>
      <c r="I206" s="63">
        <v>0</v>
      </c>
      <c r="J206" s="63">
        <v>18.54</v>
      </c>
      <c r="K206" s="63">
        <v>147</v>
      </c>
      <c r="L206" s="63">
        <v>21</v>
      </c>
      <c r="M206" s="63">
        <v>28.2</v>
      </c>
      <c r="N206" s="63">
        <v>94.8</v>
      </c>
      <c r="O206" s="63">
        <v>0</v>
      </c>
      <c r="P206" s="63">
        <v>2.34</v>
      </c>
      <c r="Q206" s="63">
        <v>0</v>
      </c>
      <c r="R206" s="63">
        <v>0.10799999999999998</v>
      </c>
      <c r="S206" s="63">
        <v>4.8000000000000001E-2</v>
      </c>
      <c r="T206" s="63">
        <v>0</v>
      </c>
      <c r="U206" s="63">
        <v>0</v>
      </c>
    </row>
    <row r="207" spans="1:21" ht="15" customHeight="1" x14ac:dyDescent="0.25">
      <c r="A207" s="101"/>
      <c r="B207" s="9" t="s">
        <v>5</v>
      </c>
      <c r="C207" s="12">
        <v>70</v>
      </c>
      <c r="D207" s="13">
        <f>7.6*C207/100</f>
        <v>5.32</v>
      </c>
      <c r="E207" s="13">
        <f>0.8*C207/100</f>
        <v>0.56000000000000005</v>
      </c>
      <c r="F207" s="13">
        <f>49.2*C207/100</f>
        <v>34.44</v>
      </c>
      <c r="G207" s="82">
        <f>234*C207/100</f>
        <v>163.80000000000001</v>
      </c>
      <c r="H207" s="73" t="s">
        <v>88</v>
      </c>
      <c r="I207" s="63">
        <v>2.2400000000000002</v>
      </c>
      <c r="J207" s="63">
        <v>4.2</v>
      </c>
      <c r="K207" s="63">
        <v>65.099999999999994</v>
      </c>
      <c r="L207" s="63">
        <v>14</v>
      </c>
      <c r="M207" s="63">
        <v>9.8000000000000007</v>
      </c>
      <c r="N207" s="63">
        <v>45.5</v>
      </c>
      <c r="O207" s="63">
        <v>10.15</v>
      </c>
      <c r="P207" s="63">
        <v>0.77</v>
      </c>
      <c r="Q207" s="63">
        <v>0</v>
      </c>
      <c r="R207" s="63">
        <v>7.6999999999999999E-2</v>
      </c>
      <c r="S207" s="63">
        <v>2.1000000000000001E-2</v>
      </c>
      <c r="T207" s="63">
        <v>0</v>
      </c>
      <c r="U207" s="63">
        <v>0</v>
      </c>
    </row>
    <row r="208" spans="1:21" ht="15" customHeight="1" x14ac:dyDescent="0.25">
      <c r="A208" s="102" t="s">
        <v>16</v>
      </c>
      <c r="B208" s="102"/>
      <c r="C208" s="39">
        <f>C201+C202+C203+C204+C205+C206+C207</f>
        <v>1010</v>
      </c>
      <c r="D208" s="38">
        <f>SUM(D201:D207)</f>
        <v>31.973799999999997</v>
      </c>
      <c r="E208" s="38">
        <f t="shared" ref="E208:G208" si="43">SUM(E201:E207)</f>
        <v>26.2042</v>
      </c>
      <c r="F208" s="38">
        <f t="shared" si="43"/>
        <v>148.60919999999999</v>
      </c>
      <c r="G208" s="83">
        <f t="shared" si="43"/>
        <v>958.03199999999993</v>
      </c>
      <c r="H208" s="7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</row>
    <row r="209" spans="1:21" ht="15" customHeight="1" x14ac:dyDescent="0.25">
      <c r="A209" s="101" t="s">
        <v>2</v>
      </c>
      <c r="B209" s="9" t="s">
        <v>228</v>
      </c>
      <c r="C209" s="18">
        <v>120</v>
      </c>
      <c r="D209" s="15">
        <v>9.5</v>
      </c>
      <c r="E209" s="15">
        <v>10</v>
      </c>
      <c r="F209" s="15">
        <v>14.2</v>
      </c>
      <c r="G209" s="82">
        <f>(D209+F209)*4+9*E209</f>
        <v>184.8</v>
      </c>
      <c r="H209" s="77" t="s">
        <v>229</v>
      </c>
      <c r="I209" s="63">
        <v>0</v>
      </c>
      <c r="J209" s="63">
        <v>0</v>
      </c>
      <c r="K209" s="63">
        <v>0</v>
      </c>
      <c r="L209" s="63">
        <v>373</v>
      </c>
      <c r="M209" s="63">
        <v>0</v>
      </c>
      <c r="N209" s="63">
        <v>0</v>
      </c>
      <c r="O209" s="63">
        <v>0</v>
      </c>
      <c r="P209" s="63">
        <v>0</v>
      </c>
      <c r="Q209" s="63">
        <v>0</v>
      </c>
      <c r="R209" s="63">
        <v>0</v>
      </c>
      <c r="S209" s="63">
        <v>0</v>
      </c>
      <c r="T209" s="63">
        <v>0</v>
      </c>
      <c r="U209" s="63">
        <v>0</v>
      </c>
    </row>
    <row r="210" spans="1:21" ht="39.75" customHeight="1" x14ac:dyDescent="0.25">
      <c r="A210" s="101"/>
      <c r="B210" s="9" t="s">
        <v>101</v>
      </c>
      <c r="C210" s="12">
        <v>80</v>
      </c>
      <c r="D210" s="13">
        <v>2.4</v>
      </c>
      <c r="E210" s="13">
        <v>3.8666666666666667</v>
      </c>
      <c r="F210" s="13">
        <v>34.133333333333333</v>
      </c>
      <c r="G210" s="82">
        <v>180.93333333333337</v>
      </c>
      <c r="H210" s="73" t="s">
        <v>79</v>
      </c>
      <c r="I210" s="63">
        <v>0</v>
      </c>
      <c r="J210" s="63">
        <v>0</v>
      </c>
      <c r="K210" s="63">
        <v>88</v>
      </c>
      <c r="L210" s="63">
        <v>23.2</v>
      </c>
      <c r="M210" s="63">
        <v>16</v>
      </c>
      <c r="N210" s="63">
        <v>72</v>
      </c>
      <c r="O210" s="63">
        <v>0</v>
      </c>
      <c r="P210" s="63">
        <v>1.68</v>
      </c>
      <c r="Q210" s="63">
        <v>8.8000000000000007</v>
      </c>
      <c r="R210" s="63">
        <v>6.4000000000000001E-2</v>
      </c>
      <c r="S210" s="63">
        <v>0.04</v>
      </c>
      <c r="T210" s="63">
        <v>0</v>
      </c>
      <c r="U210" s="63">
        <v>0</v>
      </c>
    </row>
    <row r="211" spans="1:21" ht="15" customHeight="1" x14ac:dyDescent="0.25">
      <c r="A211" s="101"/>
      <c r="B211" s="9" t="s">
        <v>149</v>
      </c>
      <c r="C211" s="12">
        <v>200</v>
      </c>
      <c r="D211" s="13">
        <v>0.23499999999999999</v>
      </c>
      <c r="E211" s="13">
        <v>4.4999999999999998E-2</v>
      </c>
      <c r="F211" s="13">
        <v>10.190000000000001</v>
      </c>
      <c r="G211" s="82">
        <v>43.01</v>
      </c>
      <c r="H211" s="73" t="s">
        <v>80</v>
      </c>
      <c r="I211" s="63">
        <v>5.0000000000000001E-3</v>
      </c>
      <c r="J211" s="63">
        <v>0.02</v>
      </c>
      <c r="K211" s="63">
        <v>33.25</v>
      </c>
      <c r="L211" s="63">
        <v>7.25</v>
      </c>
      <c r="M211" s="63">
        <v>5</v>
      </c>
      <c r="N211" s="63">
        <v>9.34</v>
      </c>
      <c r="O211" s="63">
        <v>0.5</v>
      </c>
      <c r="P211" s="63">
        <v>0.88</v>
      </c>
      <c r="Q211" s="63">
        <v>0.6</v>
      </c>
      <c r="R211" s="63">
        <v>2.7000000000000001E-3</v>
      </c>
      <c r="S211" s="63">
        <v>1.0999999999999999E-2</v>
      </c>
      <c r="T211" s="63">
        <v>0</v>
      </c>
      <c r="U211" s="63">
        <v>2.1</v>
      </c>
    </row>
    <row r="212" spans="1:21" ht="15" customHeight="1" x14ac:dyDescent="0.25">
      <c r="A212" s="112" t="s">
        <v>17</v>
      </c>
      <c r="B212" s="113"/>
      <c r="C212" s="39">
        <f>C209+C210+C211</f>
        <v>400</v>
      </c>
      <c r="D212" s="38">
        <f>SUM(D209:D211)</f>
        <v>12.135</v>
      </c>
      <c r="E212" s="38">
        <f t="shared" ref="E212:G212" si="44">SUM(E209:E211)</f>
        <v>13.911666666666667</v>
      </c>
      <c r="F212" s="38">
        <f t="shared" si="44"/>
        <v>58.523333333333326</v>
      </c>
      <c r="G212" s="83">
        <f t="shared" si="44"/>
        <v>408.74333333333334</v>
      </c>
      <c r="H212" s="7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</row>
    <row r="213" spans="1:21" ht="51.75" customHeight="1" x14ac:dyDescent="0.25">
      <c r="A213" s="101" t="s">
        <v>3</v>
      </c>
      <c r="B213" s="7" t="s">
        <v>112</v>
      </c>
      <c r="C213" s="12">
        <v>100</v>
      </c>
      <c r="D213" s="13">
        <v>0.8</v>
      </c>
      <c r="E213" s="13">
        <v>0.1</v>
      </c>
      <c r="F213" s="13">
        <v>1.7</v>
      </c>
      <c r="G213" s="81">
        <v>13</v>
      </c>
      <c r="H213" s="73" t="s">
        <v>111</v>
      </c>
      <c r="I213" s="63">
        <v>0</v>
      </c>
      <c r="J213" s="63">
        <v>0</v>
      </c>
      <c r="K213" s="63">
        <v>141</v>
      </c>
      <c r="L213" s="63">
        <v>23</v>
      </c>
      <c r="M213" s="63">
        <v>14</v>
      </c>
      <c r="N213" s="63">
        <v>24</v>
      </c>
      <c r="O213" s="63">
        <v>0</v>
      </c>
      <c r="P213" s="63">
        <v>0.6</v>
      </c>
      <c r="Q213" s="63">
        <v>5</v>
      </c>
      <c r="R213" s="63">
        <v>0.02</v>
      </c>
      <c r="S213" s="63">
        <v>0.02</v>
      </c>
      <c r="T213" s="63">
        <v>0</v>
      </c>
      <c r="U213" s="63">
        <v>5</v>
      </c>
    </row>
    <row r="214" spans="1:21" ht="15" customHeight="1" x14ac:dyDescent="0.25">
      <c r="A214" s="101"/>
      <c r="B214" s="9" t="s">
        <v>231</v>
      </c>
      <c r="C214" s="18">
        <v>100</v>
      </c>
      <c r="D214" s="15">
        <v>6.2344999999999997</v>
      </c>
      <c r="E214" s="15">
        <v>3.84</v>
      </c>
      <c r="F214" s="15">
        <v>13.83</v>
      </c>
      <c r="G214" s="82">
        <v>114.82</v>
      </c>
      <c r="H214" s="73" t="s">
        <v>230</v>
      </c>
      <c r="I214" s="63">
        <v>155.44999999999999</v>
      </c>
      <c r="J214" s="63">
        <v>17.9345</v>
      </c>
      <c r="K214" s="63">
        <v>461.8</v>
      </c>
      <c r="L214" s="63">
        <v>59.013000000000005</v>
      </c>
      <c r="M214" s="63">
        <v>56.476999999999997</v>
      </c>
      <c r="N214" s="63">
        <v>262.45400000000001</v>
      </c>
      <c r="O214" s="63">
        <v>634.42308000000003</v>
      </c>
      <c r="P214" s="63">
        <v>1.4038999999999999</v>
      </c>
      <c r="Q214" s="63">
        <v>58.6</v>
      </c>
      <c r="R214" s="63">
        <v>0.13714999999999999</v>
      </c>
      <c r="S214" s="63">
        <v>0.15976000000000001</v>
      </c>
      <c r="T214" s="63">
        <v>11.2</v>
      </c>
      <c r="U214" s="63">
        <v>4.22</v>
      </c>
    </row>
    <row r="215" spans="1:21" ht="36" customHeight="1" x14ac:dyDescent="0.25">
      <c r="A215" s="101"/>
      <c r="B215" s="9" t="s">
        <v>155</v>
      </c>
      <c r="C215" s="12">
        <v>200</v>
      </c>
      <c r="D215" s="13">
        <v>3.84</v>
      </c>
      <c r="E215" s="13">
        <v>7.08</v>
      </c>
      <c r="F215" s="13">
        <v>29.78</v>
      </c>
      <c r="G215" s="81">
        <v>198.24</v>
      </c>
      <c r="H215" s="73" t="s">
        <v>114</v>
      </c>
      <c r="I215" s="63">
        <v>30</v>
      </c>
      <c r="J215" s="63">
        <v>0.63600000000000001</v>
      </c>
      <c r="K215" s="63">
        <v>1139.0899999999999</v>
      </c>
      <c r="L215" s="63">
        <v>26.08</v>
      </c>
      <c r="M215" s="63">
        <v>46.27</v>
      </c>
      <c r="N215" s="63">
        <v>119.75</v>
      </c>
      <c r="O215" s="63">
        <v>60.28</v>
      </c>
      <c r="P215" s="63">
        <v>1.849</v>
      </c>
      <c r="Q215" s="63">
        <v>51</v>
      </c>
      <c r="R215" s="63">
        <v>0.24099999999999999</v>
      </c>
      <c r="S215" s="63">
        <v>0.152</v>
      </c>
      <c r="T215" s="63">
        <v>0.13</v>
      </c>
      <c r="U215" s="63">
        <v>40</v>
      </c>
    </row>
    <row r="216" spans="1:21" ht="15" customHeight="1" x14ac:dyDescent="0.25">
      <c r="A216" s="101"/>
      <c r="B216" s="5" t="s">
        <v>6</v>
      </c>
      <c r="C216" s="12">
        <v>200</v>
      </c>
      <c r="D216" s="13">
        <v>1</v>
      </c>
      <c r="E216" s="13">
        <v>0.2</v>
      </c>
      <c r="F216" s="13">
        <v>20.2</v>
      </c>
      <c r="G216" s="81">
        <v>86.6</v>
      </c>
      <c r="H216" s="73" t="s">
        <v>84</v>
      </c>
      <c r="I216" s="63">
        <v>2</v>
      </c>
      <c r="J216" s="63">
        <v>0</v>
      </c>
      <c r="K216" s="63">
        <v>240</v>
      </c>
      <c r="L216" s="63">
        <v>14</v>
      </c>
      <c r="M216" s="63">
        <v>8</v>
      </c>
      <c r="N216" s="63">
        <v>14</v>
      </c>
      <c r="O216" s="63">
        <v>0</v>
      </c>
      <c r="P216" s="63">
        <v>2.8</v>
      </c>
      <c r="Q216" s="63">
        <v>0</v>
      </c>
      <c r="R216" s="63">
        <v>0.02</v>
      </c>
      <c r="S216" s="63">
        <v>0.02</v>
      </c>
      <c r="T216" s="63">
        <v>0</v>
      </c>
      <c r="U216" s="63">
        <v>4</v>
      </c>
    </row>
    <row r="217" spans="1:21" ht="15" customHeight="1" x14ac:dyDescent="0.25">
      <c r="A217" s="101"/>
      <c r="B217" s="9" t="s">
        <v>4</v>
      </c>
      <c r="C217" s="12">
        <v>80</v>
      </c>
      <c r="D217" s="13">
        <f>8*C217/100</f>
        <v>6.4</v>
      </c>
      <c r="E217" s="13">
        <f>1.5*C217/100</f>
        <v>1.2</v>
      </c>
      <c r="F217" s="13">
        <f>40.1*C217/100</f>
        <v>32.08</v>
      </c>
      <c r="G217" s="81">
        <f>206*C217/100</f>
        <v>164.8</v>
      </c>
      <c r="H217" s="73" t="s">
        <v>87</v>
      </c>
      <c r="I217" s="63">
        <v>0</v>
      </c>
      <c r="J217" s="63">
        <v>24.72</v>
      </c>
      <c r="K217" s="63">
        <v>196</v>
      </c>
      <c r="L217" s="63">
        <v>28</v>
      </c>
      <c r="M217" s="63">
        <v>37.6</v>
      </c>
      <c r="N217" s="63">
        <v>126.4</v>
      </c>
      <c r="O217" s="63">
        <v>0</v>
      </c>
      <c r="P217" s="63">
        <v>3.12</v>
      </c>
      <c r="Q217" s="63">
        <v>0</v>
      </c>
      <c r="R217" s="63">
        <v>0.14399999999999999</v>
      </c>
      <c r="S217" s="63">
        <v>6.4000000000000001E-2</v>
      </c>
      <c r="T217" s="63">
        <v>0</v>
      </c>
      <c r="U217" s="63">
        <v>0</v>
      </c>
    </row>
    <row r="218" spans="1:21" ht="15" customHeight="1" x14ac:dyDescent="0.25">
      <c r="A218" s="102" t="s">
        <v>18</v>
      </c>
      <c r="B218" s="102"/>
      <c r="C218" s="40">
        <f>C213+C214+C215+C216+C217</f>
        <v>680</v>
      </c>
      <c r="D218" s="41">
        <f>SUM(D213:D217)</f>
        <v>18.2745</v>
      </c>
      <c r="E218" s="41">
        <f t="shared" ref="E218:G218" si="45">SUM(E213:E217)</f>
        <v>12.419999999999998</v>
      </c>
      <c r="F218" s="41">
        <f t="shared" si="45"/>
        <v>97.59</v>
      </c>
      <c r="G218" s="86">
        <f t="shared" si="45"/>
        <v>577.46</v>
      </c>
      <c r="H218" s="73"/>
    </row>
    <row r="219" spans="1:21" ht="26.25" customHeight="1" x14ac:dyDescent="0.25">
      <c r="A219" s="101" t="s">
        <v>19</v>
      </c>
      <c r="B219" s="8" t="s">
        <v>156</v>
      </c>
      <c r="C219" s="18">
        <v>200</v>
      </c>
      <c r="D219" s="15">
        <v>5.8</v>
      </c>
      <c r="E219" s="15">
        <v>5</v>
      </c>
      <c r="F219" s="15">
        <v>8</v>
      </c>
      <c r="G219" s="82">
        <v>100.2</v>
      </c>
      <c r="H219" s="73" t="s">
        <v>86</v>
      </c>
      <c r="I219" s="63">
        <v>18</v>
      </c>
      <c r="J219" s="63">
        <v>4</v>
      </c>
      <c r="K219" s="63">
        <v>292</v>
      </c>
      <c r="L219" s="63">
        <v>240</v>
      </c>
      <c r="M219" s="63">
        <v>28</v>
      </c>
      <c r="N219" s="63">
        <v>180</v>
      </c>
      <c r="O219" s="63">
        <v>40</v>
      </c>
      <c r="P219" s="63">
        <v>0.2</v>
      </c>
      <c r="Q219" s="63">
        <v>44</v>
      </c>
      <c r="R219" s="63">
        <v>0.08</v>
      </c>
      <c r="S219" s="63">
        <v>0.34</v>
      </c>
      <c r="T219" s="63">
        <v>0</v>
      </c>
      <c r="U219" s="63">
        <v>1.4</v>
      </c>
    </row>
    <row r="220" spans="1:21" ht="15" customHeight="1" x14ac:dyDescent="0.25">
      <c r="A220" s="101"/>
      <c r="B220" s="6" t="s">
        <v>7</v>
      </c>
      <c r="C220" s="12">
        <v>25</v>
      </c>
      <c r="D220" s="13">
        <v>1.125</v>
      </c>
      <c r="E220" s="13">
        <v>0.435</v>
      </c>
      <c r="F220" s="13">
        <v>7.71</v>
      </c>
      <c r="G220" s="82">
        <v>39.15</v>
      </c>
      <c r="H220" s="73" t="s">
        <v>89</v>
      </c>
      <c r="I220" s="63">
        <v>0</v>
      </c>
      <c r="J220" s="63">
        <v>0</v>
      </c>
      <c r="K220" s="63">
        <v>23</v>
      </c>
      <c r="L220" s="63">
        <v>4.75</v>
      </c>
      <c r="M220" s="63">
        <v>3.25</v>
      </c>
      <c r="N220" s="63">
        <v>16.25</v>
      </c>
      <c r="O220" s="63">
        <v>0</v>
      </c>
      <c r="P220" s="63">
        <v>0.3</v>
      </c>
      <c r="Q220" s="63">
        <v>0</v>
      </c>
      <c r="R220" s="63">
        <v>2.75E-2</v>
      </c>
      <c r="S220" s="63">
        <v>7.4999999999999997E-3</v>
      </c>
      <c r="T220" s="63">
        <v>0</v>
      </c>
      <c r="U220" s="63">
        <v>0</v>
      </c>
    </row>
    <row r="221" spans="1:21" ht="15" customHeight="1" x14ac:dyDescent="0.25">
      <c r="A221" s="102" t="s">
        <v>22</v>
      </c>
      <c r="B221" s="102"/>
      <c r="C221" s="40">
        <f>C219+C220</f>
        <v>225</v>
      </c>
      <c r="D221" s="41">
        <f>SUM(D219:D220)</f>
        <v>6.9249999999999998</v>
      </c>
      <c r="E221" s="41">
        <f t="shared" ref="E221:G221" si="46">SUM(E219:E220)</f>
        <v>5.4349999999999996</v>
      </c>
      <c r="F221" s="41">
        <f t="shared" si="46"/>
        <v>15.71</v>
      </c>
      <c r="G221" s="86">
        <f t="shared" si="46"/>
        <v>139.35</v>
      </c>
      <c r="H221" s="73"/>
    </row>
    <row r="222" spans="1:21" ht="15" customHeight="1" x14ac:dyDescent="0.25">
      <c r="A222" s="103" t="s">
        <v>32</v>
      </c>
      <c r="B222" s="103"/>
      <c r="C222" s="21"/>
      <c r="D222" s="26">
        <f>D200+D208+D212+D218+D221</f>
        <v>96.75222857142856</v>
      </c>
      <c r="E222" s="26">
        <f t="shared" ref="E222:G222" si="47">E200+E208+E212+E218+E221</f>
        <v>93.600866666666676</v>
      </c>
      <c r="F222" s="26">
        <f t="shared" si="47"/>
        <v>386.7379619047619</v>
      </c>
      <c r="G222" s="87">
        <f t="shared" si="47"/>
        <v>2780.3651904761905</v>
      </c>
      <c r="H222" s="76"/>
      <c r="I222" s="66">
        <f>SUM(I194:I221)</f>
        <v>342.20066666666668</v>
      </c>
      <c r="J222" s="66">
        <f t="shared" ref="J222:U222" si="48">SUM(J194:J221)</f>
        <v>116.56521066666666</v>
      </c>
      <c r="K222" s="66">
        <f t="shared" si="48"/>
        <v>5403.9919333333328</v>
      </c>
      <c r="L222" s="66">
        <f t="shared" si="48"/>
        <v>1800.7098666666664</v>
      </c>
      <c r="M222" s="66">
        <f t="shared" si="48"/>
        <v>595.89679999999998</v>
      </c>
      <c r="N222" s="66">
        <f t="shared" si="48"/>
        <v>2104.9007333333334</v>
      </c>
      <c r="O222" s="66">
        <f t="shared" si="48"/>
        <v>1002.2350666666666</v>
      </c>
      <c r="P222" s="66">
        <f t="shared" si="48"/>
        <v>33.441536666666671</v>
      </c>
      <c r="Q222" s="66">
        <f t="shared" si="48"/>
        <v>1392.0829333333329</v>
      </c>
      <c r="R222" s="66">
        <f t="shared" si="48"/>
        <v>1.755568666666667</v>
      </c>
      <c r="S222" s="66">
        <f t="shared" si="48"/>
        <v>2.2524513333333331</v>
      </c>
      <c r="T222" s="66">
        <f t="shared" si="48"/>
        <v>14.359466666666666</v>
      </c>
      <c r="U222" s="66">
        <f t="shared" si="48"/>
        <v>126.128</v>
      </c>
    </row>
    <row r="223" spans="1:21" s="34" customFormat="1" ht="15" customHeight="1" x14ac:dyDescent="0.25">
      <c r="A223" s="35"/>
      <c r="B223" s="35"/>
      <c r="C223" s="35"/>
      <c r="D223" s="35"/>
      <c r="E223" s="35"/>
      <c r="F223" s="35"/>
      <c r="G223" s="57"/>
      <c r="H223" s="35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</row>
    <row r="224" spans="1:21" s="34" customFormat="1" ht="43.5" customHeight="1" x14ac:dyDescent="0.25">
      <c r="A224" s="104"/>
      <c r="B224" s="105"/>
      <c r="C224" s="2" t="s">
        <v>68</v>
      </c>
      <c r="D224" s="3" t="s">
        <v>65</v>
      </c>
      <c r="E224" s="3" t="s">
        <v>66</v>
      </c>
      <c r="F224" s="3" t="s">
        <v>69</v>
      </c>
      <c r="G224" s="91" t="s">
        <v>64</v>
      </c>
      <c r="H224" s="73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</row>
    <row r="225" spans="1:21" s="34" customFormat="1" ht="24.95" customHeight="1" x14ac:dyDescent="0.25">
      <c r="A225" s="100" t="s">
        <v>46</v>
      </c>
      <c r="B225" s="100"/>
      <c r="C225" s="28">
        <f>(C18+C47+C79+C109+C139+C169+C200)/7</f>
        <v>738.14285714285711</v>
      </c>
      <c r="D225" s="29">
        <f>(D18+D47+D79+D109+D139+D169+D200)/7</f>
        <v>21.173775510204081</v>
      </c>
      <c r="E225" s="29">
        <f>(E18+E47+E79+E109+E139+E169+E200)/7</f>
        <v>31.637962406015031</v>
      </c>
      <c r="F225" s="29">
        <f>(F18+F47+F79+F109+F139+F169+F200)/7</f>
        <v>86.295346938775509</v>
      </c>
      <c r="G225" s="59">
        <f>(G18+G47+G79+G109+G139+G169+G200)/7</f>
        <v>713.79919011815252</v>
      </c>
      <c r="H225" s="78" t="s">
        <v>104</v>
      </c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</row>
    <row r="226" spans="1:21" s="34" customFormat="1" ht="24.95" customHeight="1" x14ac:dyDescent="0.25">
      <c r="A226" s="100" t="s">
        <v>47</v>
      </c>
      <c r="B226" s="100"/>
      <c r="C226" s="28">
        <f>(C25+C56+C87+C117+C147+C178+C208)/7</f>
        <v>1005.7142857142857</v>
      </c>
      <c r="D226" s="29">
        <f>(D25+D56+D87+D117+D147+D178+D208)/7</f>
        <v>34.746612925170083</v>
      </c>
      <c r="E226" s="29">
        <f>(E25+E56+E87+E117+E147+E178+E208)/7</f>
        <v>31.583317687074832</v>
      </c>
      <c r="F226" s="29">
        <f>(F25+F56+F87+F117+F147+F178+F208)/7</f>
        <v>135.75639115646257</v>
      </c>
      <c r="G226" s="59">
        <f>(G25+G56+G87+G117+G147+G178+G208)/7</f>
        <v>966.1916619047621</v>
      </c>
      <c r="H226" s="78" t="s">
        <v>61</v>
      </c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</row>
    <row r="227" spans="1:21" s="34" customFormat="1" ht="24.95" customHeight="1" x14ac:dyDescent="0.25">
      <c r="A227" s="100" t="s">
        <v>48</v>
      </c>
      <c r="B227" s="100"/>
      <c r="C227" s="28">
        <f>(C29+C60+C91+C121+C151+C182+C212)/7</f>
        <v>378.57142857142856</v>
      </c>
      <c r="D227" s="29">
        <f>(D29+D60+D91+D121+D151+D182+D212)/7</f>
        <v>13.989285714285723</v>
      </c>
      <c r="E227" s="29">
        <f>(E29+E60+E91+E121+E151+E182+E212)/7</f>
        <v>10.847190476190475</v>
      </c>
      <c r="F227" s="29">
        <f>(F29+F60+F91+F121+F151+F182+F212)/7</f>
        <v>66.331301587301581</v>
      </c>
      <c r="G227" s="59">
        <f>(G29+G60+G91+G121+G151+G182+G212)/7</f>
        <v>418.89038095238095</v>
      </c>
      <c r="H227" s="78" t="s">
        <v>62</v>
      </c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</row>
    <row r="228" spans="1:21" s="34" customFormat="1" ht="24.95" customHeight="1" x14ac:dyDescent="0.25">
      <c r="A228" s="100" t="s">
        <v>49</v>
      </c>
      <c r="B228" s="100"/>
      <c r="C228" s="28">
        <f>(C35+C67+C97+C127+C157+C188+C218)/7</f>
        <v>662.85714285714289</v>
      </c>
      <c r="D228" s="29">
        <f>(D35+D67+D97+D127+D157+D188+D218)/7</f>
        <v>19.189622448979595</v>
      </c>
      <c r="E228" s="29">
        <f>(E35+E67+E97+E127+E157+E188+E218)/7</f>
        <v>14.606655782312924</v>
      </c>
      <c r="F228" s="29">
        <f>(F35+F67+F97+F127+F157+F188+F218)/7</f>
        <v>85.448262585034016</v>
      </c>
      <c r="G228" s="59">
        <f>(G35+G67+G97+G127+G157+G188+G218)/7</f>
        <v>550.88662857142856</v>
      </c>
      <c r="H228" s="78" t="s">
        <v>59</v>
      </c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</row>
    <row r="229" spans="1:21" s="34" customFormat="1" ht="24.95" customHeight="1" x14ac:dyDescent="0.25">
      <c r="A229" s="100" t="s">
        <v>50</v>
      </c>
      <c r="B229" s="100"/>
      <c r="C229" s="28">
        <f>(C38+C70+C100+C130+C160+C191+C221)/7</f>
        <v>225</v>
      </c>
      <c r="D229" s="29">
        <f>(D38+D70+D100+D130+D160+D191+D221)/7</f>
        <v>6.9249999999999989</v>
      </c>
      <c r="E229" s="29">
        <f>(E38+E70+E100+E130+E160+E191+E221)/7</f>
        <v>5.4350000000000005</v>
      </c>
      <c r="F229" s="29">
        <f>(F38+F70+F100+F130+F160+F191+F221)/7</f>
        <v>15.710000000000004</v>
      </c>
      <c r="G229" s="59">
        <f>(G38+G70+G100+G130+G160+G191+G221)/7</f>
        <v>139.35</v>
      </c>
      <c r="H229" s="78" t="s">
        <v>60</v>
      </c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</row>
    <row r="230" spans="1:21" s="34" customFormat="1" ht="24.95" customHeight="1" x14ac:dyDescent="0.25">
      <c r="A230" s="100" t="s">
        <v>51</v>
      </c>
      <c r="B230" s="100"/>
      <c r="C230" s="30"/>
      <c r="D230" s="29">
        <f>(D39+D71+D101+D131+D161+D192+D222)/7</f>
        <v>96.024296598639467</v>
      </c>
      <c r="E230" s="29">
        <f>(E39+E71+E101+E131+E161+E192+E222)/7</f>
        <v>94.110126351593266</v>
      </c>
      <c r="F230" s="29">
        <f>(F39+F71+F101+F131+F161+F192+F222)/7</f>
        <v>389.5413022675736</v>
      </c>
      <c r="G230" s="97">
        <f>(G39+G71+G101+G131+G161+G192+G222)/7</f>
        <v>2789.1178615467243</v>
      </c>
      <c r="H230" s="97"/>
      <c r="I230" s="98">
        <f t="shared" ref="I230:U230" si="49">(I39+I71+I101+I131+I161+I192+I222)/7</f>
        <v>359.54563666666667</v>
      </c>
      <c r="J230" s="98">
        <f t="shared" si="49"/>
        <v>123.62083388435373</v>
      </c>
      <c r="K230" s="98">
        <f t="shared" si="49"/>
        <v>5400.3803143990926</v>
      </c>
      <c r="L230" s="98">
        <f t="shared" si="49"/>
        <v>1385.1887536281179</v>
      </c>
      <c r="M230" s="98">
        <f t="shared" si="49"/>
        <v>505.4688276190476</v>
      </c>
      <c r="N230" s="98">
        <f t="shared" si="49"/>
        <v>2065.4328082312923</v>
      </c>
      <c r="O230" s="98">
        <f t="shared" si="49"/>
        <v>1012.5760255863946</v>
      </c>
      <c r="P230" s="98">
        <f t="shared" si="49"/>
        <v>27.214216530612244</v>
      </c>
      <c r="Q230" s="98">
        <f t="shared" si="49"/>
        <v>1763.2920832199547</v>
      </c>
      <c r="R230" s="98">
        <f t="shared" si="49"/>
        <v>1.7872888011337869</v>
      </c>
      <c r="S230" s="98">
        <f t="shared" si="49"/>
        <v>2.2986119922902488</v>
      </c>
      <c r="T230" s="98">
        <f t="shared" si="49"/>
        <v>17.749356231292516</v>
      </c>
      <c r="U230" s="98">
        <f t="shared" si="49"/>
        <v>148.37256938775508</v>
      </c>
    </row>
    <row r="231" spans="1:21" s="34" customFormat="1" ht="15" customHeight="1" x14ac:dyDescent="0.25">
      <c r="A231" s="35"/>
      <c r="B231" s="35"/>
      <c r="C231" s="35"/>
      <c r="D231" s="35"/>
      <c r="E231" s="35"/>
      <c r="F231" s="35"/>
      <c r="G231" s="57"/>
      <c r="H231" s="35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</row>
    <row r="232" spans="1:21" ht="15" customHeight="1" x14ac:dyDescent="0.25">
      <c r="A232" s="120" t="s">
        <v>33</v>
      </c>
      <c r="B232" s="121"/>
      <c r="C232" s="121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2"/>
    </row>
    <row r="233" spans="1:21" ht="15" customHeight="1" x14ac:dyDescent="0.25">
      <c r="A233" s="108" t="s">
        <v>34</v>
      </c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10"/>
    </row>
    <row r="234" spans="1:21" ht="15" customHeight="1" x14ac:dyDescent="0.25">
      <c r="A234" s="101" t="s">
        <v>0</v>
      </c>
      <c r="B234" s="9" t="s">
        <v>232</v>
      </c>
      <c r="C234" s="18">
        <v>250</v>
      </c>
      <c r="D234" s="15">
        <v>6.027000000000001</v>
      </c>
      <c r="E234" s="15">
        <v>9.620000000000001</v>
      </c>
      <c r="F234" s="15">
        <v>29.926000000000002</v>
      </c>
      <c r="G234" s="82">
        <v>230.346</v>
      </c>
      <c r="H234" s="73" t="s">
        <v>123</v>
      </c>
      <c r="I234" s="63">
        <v>21.468600000000002</v>
      </c>
      <c r="J234" s="63">
        <v>5.6223999999999998</v>
      </c>
      <c r="K234" s="63">
        <v>227.7432</v>
      </c>
      <c r="L234" s="63">
        <v>156.1944</v>
      </c>
      <c r="M234" s="63">
        <v>37.247599999999998</v>
      </c>
      <c r="N234" s="63">
        <v>171.27599999999998</v>
      </c>
      <c r="O234" s="63">
        <v>37.456000000000003</v>
      </c>
      <c r="P234" s="63">
        <v>0.70712000000000008</v>
      </c>
      <c r="Q234" s="63">
        <v>72.323999999999998</v>
      </c>
      <c r="R234" s="63">
        <v>0.1198</v>
      </c>
      <c r="S234" s="63">
        <v>0.20807999999999999</v>
      </c>
      <c r="T234" s="63">
        <v>0.16672000000000001</v>
      </c>
      <c r="U234" s="63">
        <v>1.5911999999999999</v>
      </c>
    </row>
    <row r="235" spans="1:21" ht="15" customHeight="1" x14ac:dyDescent="0.25">
      <c r="A235" s="101"/>
      <c r="B235" s="9" t="s">
        <v>140</v>
      </c>
      <c r="C235" s="14" t="s">
        <v>139</v>
      </c>
      <c r="D235" s="15">
        <v>4.7699999999999996</v>
      </c>
      <c r="E235" s="15">
        <v>4.05</v>
      </c>
      <c r="F235" s="15">
        <v>0.25</v>
      </c>
      <c r="G235" s="82">
        <v>56.55</v>
      </c>
      <c r="H235" s="73" t="s">
        <v>74</v>
      </c>
      <c r="I235" s="63">
        <v>8</v>
      </c>
      <c r="J235" s="63">
        <v>12.28</v>
      </c>
      <c r="K235" s="63">
        <v>56</v>
      </c>
      <c r="L235" s="63">
        <v>22</v>
      </c>
      <c r="M235" s="63">
        <v>4.8</v>
      </c>
      <c r="N235" s="63">
        <v>76.8</v>
      </c>
      <c r="O235" s="63">
        <v>22</v>
      </c>
      <c r="P235" s="63">
        <v>1</v>
      </c>
      <c r="Q235" s="63">
        <v>104</v>
      </c>
      <c r="R235" s="63">
        <v>2.8000000000000004E-2</v>
      </c>
      <c r="S235" s="63">
        <v>0.17600000000000002</v>
      </c>
      <c r="T235" s="63">
        <v>0.88</v>
      </c>
      <c r="U235" s="63">
        <v>0</v>
      </c>
    </row>
    <row r="236" spans="1:21" ht="15" customHeight="1" x14ac:dyDescent="0.25">
      <c r="A236" s="101"/>
      <c r="B236" s="6" t="s">
        <v>7</v>
      </c>
      <c r="C236" s="12">
        <v>70</v>
      </c>
      <c r="D236" s="13">
        <f>7.5*C236/100</f>
        <v>5.25</v>
      </c>
      <c r="E236" s="13">
        <f>2.9*C236/100</f>
        <v>2.0299999999999998</v>
      </c>
      <c r="F236" s="13">
        <f>51.4*C236/100</f>
        <v>35.979999999999997</v>
      </c>
      <c r="G236" s="82">
        <f>261*C236/100</f>
        <v>182.7</v>
      </c>
      <c r="H236" s="73" t="s">
        <v>89</v>
      </c>
      <c r="I236" s="63">
        <v>0</v>
      </c>
      <c r="J236" s="63">
        <v>0</v>
      </c>
      <c r="K236" s="63">
        <v>64.400000000000006</v>
      </c>
      <c r="L236" s="63">
        <v>13.3</v>
      </c>
      <c r="M236" s="63">
        <v>9.1</v>
      </c>
      <c r="N236" s="63">
        <v>45.5</v>
      </c>
      <c r="O236" s="63">
        <v>0</v>
      </c>
      <c r="P236" s="63">
        <v>0.84</v>
      </c>
      <c r="Q236" s="63">
        <v>0</v>
      </c>
      <c r="R236" s="63">
        <v>7.6999999999999999E-2</v>
      </c>
      <c r="S236" s="63">
        <v>2.1000000000000001E-2</v>
      </c>
      <c r="T236" s="63">
        <v>0</v>
      </c>
      <c r="U236" s="63">
        <v>0</v>
      </c>
    </row>
    <row r="237" spans="1:21" ht="24" customHeight="1" x14ac:dyDescent="0.25">
      <c r="A237" s="101"/>
      <c r="B237" s="9" t="s">
        <v>142</v>
      </c>
      <c r="C237" s="14" t="s">
        <v>291</v>
      </c>
      <c r="D237" s="15">
        <f>0.08*C237/10</f>
        <v>0.2</v>
      </c>
      <c r="E237" s="15">
        <f>7.25*C237/10</f>
        <v>18.125</v>
      </c>
      <c r="F237" s="15">
        <f>0.13*C237/10</f>
        <v>0.32500000000000001</v>
      </c>
      <c r="G237" s="82">
        <f>66.1*C237/10</f>
        <v>165.24999999999997</v>
      </c>
      <c r="H237" s="73" t="s">
        <v>143</v>
      </c>
      <c r="I237" s="63">
        <v>0</v>
      </c>
      <c r="J237" s="63">
        <v>0.25</v>
      </c>
      <c r="K237" s="63">
        <v>7.5</v>
      </c>
      <c r="L237" s="63">
        <v>6</v>
      </c>
      <c r="M237" s="63">
        <v>0.125</v>
      </c>
      <c r="N237" s="63">
        <v>7.5</v>
      </c>
      <c r="O237" s="63">
        <v>0.7</v>
      </c>
      <c r="P237" s="63">
        <v>0.05</v>
      </c>
      <c r="Q237" s="63">
        <v>112.5</v>
      </c>
      <c r="R237" s="63">
        <v>2.5000000000000001E-3</v>
      </c>
      <c r="S237" s="63">
        <v>0.03</v>
      </c>
      <c r="T237" s="63">
        <v>0.32500000000000001</v>
      </c>
      <c r="U237" s="63">
        <v>0</v>
      </c>
    </row>
    <row r="238" spans="1:21" ht="37.5" customHeight="1" x14ac:dyDescent="0.25">
      <c r="A238" s="101"/>
      <c r="B238" s="9" t="s">
        <v>178</v>
      </c>
      <c r="C238" s="14" t="s">
        <v>70</v>
      </c>
      <c r="D238" s="15">
        <v>1.782</v>
      </c>
      <c r="E238" s="15">
        <v>1.532</v>
      </c>
      <c r="F238" s="15">
        <v>12.288</v>
      </c>
      <c r="G238" s="82">
        <v>70.016999999999996</v>
      </c>
      <c r="H238" s="73" t="s">
        <v>90</v>
      </c>
      <c r="I238" s="63">
        <v>4.5</v>
      </c>
      <c r="J238" s="63">
        <v>1</v>
      </c>
      <c r="K238" s="63">
        <v>121.3</v>
      </c>
      <c r="L238" s="63">
        <v>64.709999999999994</v>
      </c>
      <c r="M238" s="63">
        <v>13</v>
      </c>
      <c r="N238" s="63">
        <v>50.94</v>
      </c>
      <c r="O238" s="63">
        <v>10</v>
      </c>
      <c r="P238" s="63">
        <v>0.23899999999999996</v>
      </c>
      <c r="Q238" s="63">
        <v>11</v>
      </c>
      <c r="R238" s="63">
        <v>2.2100000000000002E-2</v>
      </c>
      <c r="S238" s="63">
        <v>8.1000000000000003E-2</v>
      </c>
      <c r="T238" s="63">
        <v>1.4999999999999999E-2</v>
      </c>
      <c r="U238" s="63">
        <v>0.65</v>
      </c>
    </row>
    <row r="239" spans="1:21" ht="14.25" customHeight="1" x14ac:dyDescent="0.25">
      <c r="A239" s="101"/>
      <c r="B239" s="5" t="s">
        <v>145</v>
      </c>
      <c r="C239" s="12">
        <v>185</v>
      </c>
      <c r="D239" s="13">
        <v>0.4</v>
      </c>
      <c r="E239" s="13">
        <v>0.4</v>
      </c>
      <c r="F239" s="13">
        <v>9.8000000000000007</v>
      </c>
      <c r="G239" s="81">
        <v>44.4</v>
      </c>
      <c r="H239" s="73" t="s">
        <v>72</v>
      </c>
      <c r="I239" s="63">
        <v>0</v>
      </c>
      <c r="J239" s="63">
        <v>0</v>
      </c>
      <c r="K239" s="63">
        <v>278</v>
      </c>
      <c r="L239" s="63">
        <v>16</v>
      </c>
      <c r="M239" s="63">
        <v>9</v>
      </c>
      <c r="N239" s="63">
        <v>11</v>
      </c>
      <c r="O239" s="63">
        <v>0</v>
      </c>
      <c r="P239" s="63">
        <v>2.2000000000000002</v>
      </c>
      <c r="Q239" s="63">
        <v>0</v>
      </c>
      <c r="R239" s="63">
        <v>0.03</v>
      </c>
      <c r="S239" s="63">
        <v>0.02</v>
      </c>
      <c r="T239" s="63">
        <v>0</v>
      </c>
      <c r="U239" s="63">
        <v>10</v>
      </c>
    </row>
    <row r="240" spans="1:21" ht="15" customHeight="1" x14ac:dyDescent="0.25">
      <c r="A240" s="114" t="s">
        <v>15</v>
      </c>
      <c r="B240" s="114"/>
      <c r="C240" s="45">
        <f>C234+C235+C236+C237+C238+C239</f>
        <v>770</v>
      </c>
      <c r="D240" s="46">
        <f>SUM(D234:D239)</f>
        <v>18.428999999999998</v>
      </c>
      <c r="E240" s="46">
        <f t="shared" ref="E240:G240" si="50">SUM(E234:E239)</f>
        <v>35.756999999999998</v>
      </c>
      <c r="F240" s="46">
        <f t="shared" si="50"/>
        <v>88.569000000000003</v>
      </c>
      <c r="G240" s="92">
        <f t="shared" si="50"/>
        <v>749.26300000000003</v>
      </c>
      <c r="H240" s="7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</row>
    <row r="241" spans="1:21" ht="15" customHeight="1" x14ac:dyDescent="0.25">
      <c r="A241" s="101" t="s">
        <v>1</v>
      </c>
      <c r="B241" s="7" t="s">
        <v>234</v>
      </c>
      <c r="C241" s="12">
        <v>100</v>
      </c>
      <c r="D241" s="13">
        <v>1.77</v>
      </c>
      <c r="E241" s="13">
        <v>5.53</v>
      </c>
      <c r="F241" s="13">
        <v>9.83</v>
      </c>
      <c r="G241" s="81">
        <v>96.14</v>
      </c>
      <c r="H241" s="73" t="s">
        <v>233</v>
      </c>
      <c r="I241" s="63">
        <v>3.18</v>
      </c>
      <c r="J241" s="63">
        <v>0.17128099999999999</v>
      </c>
      <c r="K241" s="63">
        <v>368.98</v>
      </c>
      <c r="L241" s="63">
        <v>15.92</v>
      </c>
      <c r="M241" s="63">
        <v>20.164999999999999</v>
      </c>
      <c r="N241" s="63">
        <v>50.93</v>
      </c>
      <c r="O241" s="63">
        <v>19.7</v>
      </c>
      <c r="P241" s="63">
        <v>0.79349999999999998</v>
      </c>
      <c r="Q241" s="63">
        <v>15.755000000000001</v>
      </c>
      <c r="R241" s="63">
        <v>9.1399999999999981E-2</v>
      </c>
      <c r="S241" s="63">
        <v>5.244999999999999E-2</v>
      </c>
      <c r="T241" s="63">
        <v>0</v>
      </c>
      <c r="U241" s="63">
        <v>14.3</v>
      </c>
    </row>
    <row r="242" spans="1:21" ht="52.5" customHeight="1" x14ac:dyDescent="0.25">
      <c r="A242" s="101"/>
      <c r="B242" s="9" t="s">
        <v>235</v>
      </c>
      <c r="C242" s="18">
        <v>300</v>
      </c>
      <c r="D242" s="19">
        <v>6.2679999999999998</v>
      </c>
      <c r="E242" s="19">
        <v>4.2380000000000004</v>
      </c>
      <c r="F242" s="19">
        <v>18.321999999999999</v>
      </c>
      <c r="G242" s="82">
        <v>136.56399999999999</v>
      </c>
      <c r="H242" s="73" t="s">
        <v>236</v>
      </c>
      <c r="I242" s="63">
        <v>41.11</v>
      </c>
      <c r="J242" s="63">
        <v>0.31459999999999999</v>
      </c>
      <c r="K242" s="63">
        <v>697.81349999999998</v>
      </c>
      <c r="L242" s="63">
        <v>33.742000000000004</v>
      </c>
      <c r="M242" s="63">
        <v>40.796749999999996</v>
      </c>
      <c r="N242" s="63">
        <v>189.51249999999999</v>
      </c>
      <c r="O242" s="63">
        <v>133.137</v>
      </c>
      <c r="P242" s="63">
        <v>2.0923499999999997</v>
      </c>
      <c r="Q242" s="63">
        <v>264.25</v>
      </c>
      <c r="R242" s="63">
        <v>0.19622499999999998</v>
      </c>
      <c r="S242" s="63">
        <v>0.18559999999999999</v>
      </c>
      <c r="T242" s="63">
        <v>3.5749999999999997E-2</v>
      </c>
      <c r="U242" s="63">
        <v>18.149999999999999</v>
      </c>
    </row>
    <row r="243" spans="1:21" ht="27" customHeight="1" x14ac:dyDescent="0.25">
      <c r="A243" s="101"/>
      <c r="B243" s="9" t="s">
        <v>238</v>
      </c>
      <c r="C243" s="12">
        <v>100</v>
      </c>
      <c r="D243" s="13">
        <v>11.94</v>
      </c>
      <c r="E243" s="13">
        <v>5.625</v>
      </c>
      <c r="F243" s="13">
        <v>7.55</v>
      </c>
      <c r="G243" s="81">
        <v>128</v>
      </c>
      <c r="H243" s="73" t="s">
        <v>237</v>
      </c>
      <c r="I243" s="63">
        <v>19.47</v>
      </c>
      <c r="J243" s="63">
        <v>0.33333333333333331</v>
      </c>
      <c r="K243" s="63">
        <v>371.04500000000002</v>
      </c>
      <c r="L243" s="63">
        <v>31.59</v>
      </c>
      <c r="M243" s="63">
        <v>30.61</v>
      </c>
      <c r="N243" s="63">
        <v>192.02500000000001</v>
      </c>
      <c r="O243" s="63">
        <v>72.583333333333329</v>
      </c>
      <c r="P243" s="63">
        <v>1.2228333333333334</v>
      </c>
      <c r="Q243" s="63">
        <v>3.666666666666667</v>
      </c>
      <c r="R243" s="63">
        <v>7.166666666666667E-2</v>
      </c>
      <c r="S243" s="63">
        <v>0.19833333333333331</v>
      </c>
      <c r="T243" s="63">
        <v>3.0000000000000001E-3</v>
      </c>
      <c r="U243" s="63">
        <v>0.21666666666666667</v>
      </c>
    </row>
    <row r="244" spans="1:21" ht="15" customHeight="1" x14ac:dyDescent="0.25">
      <c r="A244" s="101"/>
      <c r="B244" s="5" t="s">
        <v>188</v>
      </c>
      <c r="C244" s="20" t="s">
        <v>70</v>
      </c>
      <c r="D244" s="16">
        <v>4.46</v>
      </c>
      <c r="E244" s="16">
        <v>7.5</v>
      </c>
      <c r="F244" s="16">
        <v>15.6</v>
      </c>
      <c r="G244" s="85">
        <v>147.69999999999999</v>
      </c>
      <c r="H244" s="73" t="s">
        <v>103</v>
      </c>
      <c r="I244" s="63">
        <v>36.119999999999997</v>
      </c>
      <c r="J244" s="63">
        <v>1.0875999999999999</v>
      </c>
      <c r="K244" s="63">
        <v>747.74400000000014</v>
      </c>
      <c r="L244" s="63">
        <v>120.05</v>
      </c>
      <c r="M244" s="63">
        <v>42.003999999999998</v>
      </c>
      <c r="N244" s="63">
        <v>83.88600000000001</v>
      </c>
      <c r="O244" s="63">
        <v>30.057023999999998</v>
      </c>
      <c r="P244" s="63">
        <v>1.6375999999999999</v>
      </c>
      <c r="Q244" s="63">
        <v>98.876000000000005</v>
      </c>
      <c r="R244" s="63">
        <v>8.5239999999999996E-2</v>
      </c>
      <c r="S244" s="63">
        <v>0.1726</v>
      </c>
      <c r="T244" s="63">
        <v>0</v>
      </c>
      <c r="U244" s="63">
        <v>140.32</v>
      </c>
    </row>
    <row r="245" spans="1:21" ht="27" customHeight="1" x14ac:dyDescent="0.25">
      <c r="A245" s="101"/>
      <c r="B245" s="5" t="s">
        <v>148</v>
      </c>
      <c r="C245" s="20" t="s">
        <v>70</v>
      </c>
      <c r="D245" s="16">
        <v>0.38</v>
      </c>
      <c r="E245" s="16">
        <v>0</v>
      </c>
      <c r="F245" s="16">
        <v>19.821999999999999</v>
      </c>
      <c r="G245" s="85">
        <v>80.787000000000006</v>
      </c>
      <c r="H245" s="73" t="s">
        <v>78</v>
      </c>
      <c r="I245" s="63">
        <v>0</v>
      </c>
      <c r="J245" s="63">
        <v>0</v>
      </c>
      <c r="K245" s="63">
        <v>33.099999999999994</v>
      </c>
      <c r="L245" s="63">
        <v>3.9</v>
      </c>
      <c r="M245" s="63">
        <v>2.8</v>
      </c>
      <c r="N245" s="63">
        <v>0</v>
      </c>
      <c r="O245" s="63">
        <v>0</v>
      </c>
      <c r="P245" s="63">
        <v>0.19</v>
      </c>
      <c r="Q245" s="63">
        <v>11.6</v>
      </c>
      <c r="R245" s="63">
        <v>0</v>
      </c>
      <c r="S245" s="63">
        <v>0</v>
      </c>
      <c r="T245" s="63">
        <v>0</v>
      </c>
      <c r="U245" s="63">
        <v>11.2</v>
      </c>
    </row>
    <row r="246" spans="1:21" ht="15" customHeight="1" x14ac:dyDescent="0.25">
      <c r="A246" s="101"/>
      <c r="B246" s="9" t="s">
        <v>4</v>
      </c>
      <c r="C246" s="12">
        <v>90</v>
      </c>
      <c r="D246" s="13">
        <f>8*C246/100</f>
        <v>7.2</v>
      </c>
      <c r="E246" s="13">
        <f>1.5*C246/100</f>
        <v>1.35</v>
      </c>
      <c r="F246" s="13">
        <f>40.1*C246/100</f>
        <v>36.090000000000003</v>
      </c>
      <c r="G246" s="81">
        <f>206*C246/100</f>
        <v>185.4</v>
      </c>
      <c r="H246" s="73" t="s">
        <v>56</v>
      </c>
      <c r="I246" s="63">
        <v>0</v>
      </c>
      <c r="J246" s="63">
        <v>27.81</v>
      </c>
      <c r="K246" s="63">
        <v>220.5</v>
      </c>
      <c r="L246" s="63">
        <v>31.5</v>
      </c>
      <c r="M246" s="63">
        <v>42.3</v>
      </c>
      <c r="N246" s="63">
        <v>142.19999999999999</v>
      </c>
      <c r="O246" s="63">
        <v>0</v>
      </c>
      <c r="P246" s="63">
        <v>3.51</v>
      </c>
      <c r="Q246" s="63">
        <v>0</v>
      </c>
      <c r="R246" s="63">
        <v>0.16200000000000001</v>
      </c>
      <c r="S246" s="63">
        <v>7.2000000000000008E-2</v>
      </c>
      <c r="T246" s="63">
        <v>0</v>
      </c>
      <c r="U246" s="63">
        <v>0</v>
      </c>
    </row>
    <row r="247" spans="1:21" ht="15" customHeight="1" x14ac:dyDescent="0.25">
      <c r="A247" s="101"/>
      <c r="B247" s="9" t="s">
        <v>5</v>
      </c>
      <c r="C247" s="12">
        <v>70</v>
      </c>
      <c r="D247" s="13">
        <f>7.6*C247/100</f>
        <v>5.32</v>
      </c>
      <c r="E247" s="13">
        <f>0.8*C247/100</f>
        <v>0.56000000000000005</v>
      </c>
      <c r="F247" s="13">
        <f>49.2*C247/100</f>
        <v>34.44</v>
      </c>
      <c r="G247" s="82">
        <f>234*C247/100</f>
        <v>163.80000000000001</v>
      </c>
      <c r="H247" s="73" t="s">
        <v>57</v>
      </c>
      <c r="I247" s="63">
        <v>2.2400000000000002</v>
      </c>
      <c r="J247" s="63">
        <v>4.2</v>
      </c>
      <c r="K247" s="63">
        <v>65.099999999999994</v>
      </c>
      <c r="L247" s="63">
        <v>14</v>
      </c>
      <c r="M247" s="63">
        <v>9.8000000000000007</v>
      </c>
      <c r="N247" s="63">
        <v>45.5</v>
      </c>
      <c r="O247" s="63">
        <v>10.15</v>
      </c>
      <c r="P247" s="63">
        <v>0.77</v>
      </c>
      <c r="Q247" s="63">
        <v>0</v>
      </c>
      <c r="R247" s="63">
        <v>7.6999999999999999E-2</v>
      </c>
      <c r="S247" s="63">
        <v>2.1000000000000001E-2</v>
      </c>
      <c r="T247" s="63">
        <v>0</v>
      </c>
      <c r="U247" s="63">
        <v>0</v>
      </c>
    </row>
    <row r="248" spans="1:21" ht="15" customHeight="1" x14ac:dyDescent="0.25">
      <c r="A248" s="114" t="s">
        <v>16</v>
      </c>
      <c r="B248" s="114"/>
      <c r="C248" s="45">
        <f>C241+C242+C243+C244+C245+C246+C247</f>
        <v>1060</v>
      </c>
      <c r="D248" s="47">
        <f>SUM(D241:D247)</f>
        <v>37.338000000000001</v>
      </c>
      <c r="E248" s="47">
        <f t="shared" ref="E248:G248" si="51">SUM(E241:E247)</f>
        <v>24.803000000000001</v>
      </c>
      <c r="F248" s="47">
        <f t="shared" si="51"/>
        <v>141.654</v>
      </c>
      <c r="G248" s="93">
        <f t="shared" si="51"/>
        <v>938.39100000000008</v>
      </c>
      <c r="H248" s="7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</row>
    <row r="249" spans="1:21" ht="15" customHeight="1" x14ac:dyDescent="0.25">
      <c r="A249" s="101" t="s">
        <v>2</v>
      </c>
      <c r="B249" s="9" t="s">
        <v>240</v>
      </c>
      <c r="C249" s="18">
        <v>120</v>
      </c>
      <c r="D249" s="15">
        <v>9.7919999999999998</v>
      </c>
      <c r="E249" s="15">
        <v>7.9120000000000008</v>
      </c>
      <c r="F249" s="15">
        <v>40.488</v>
      </c>
      <c r="G249" s="82">
        <v>272.32800000000003</v>
      </c>
      <c r="H249" s="73" t="s">
        <v>239</v>
      </c>
      <c r="I249" s="63">
        <v>36.72</v>
      </c>
      <c r="J249" s="63">
        <v>8.7864799999999992</v>
      </c>
      <c r="K249" s="63">
        <v>258.78879999999998</v>
      </c>
      <c r="L249" s="63">
        <v>168.9016</v>
      </c>
      <c r="M249" s="63">
        <v>27.059199999999997</v>
      </c>
      <c r="N249" s="63">
        <v>177.0128</v>
      </c>
      <c r="O249" s="63">
        <v>33.209503999999995</v>
      </c>
      <c r="P249" s="63">
        <v>1.0376799999999999</v>
      </c>
      <c r="Q249" s="63">
        <v>55.12</v>
      </c>
      <c r="R249" s="63">
        <v>0.14304800000000001</v>
      </c>
      <c r="S249" s="63">
        <v>0.25417600000000001</v>
      </c>
      <c r="T249" s="63">
        <v>0.27151999999999998</v>
      </c>
      <c r="U249" s="63">
        <v>1.6224000000000001</v>
      </c>
    </row>
    <row r="250" spans="1:21" ht="15" customHeight="1" x14ac:dyDescent="0.25">
      <c r="A250" s="101"/>
      <c r="B250" s="6" t="s">
        <v>82</v>
      </c>
      <c r="C250" s="12">
        <v>30</v>
      </c>
      <c r="D250" s="13">
        <v>2.16</v>
      </c>
      <c r="E250" s="13">
        <v>2.5499999999999998</v>
      </c>
      <c r="F250" s="13">
        <v>16.649999999999999</v>
      </c>
      <c r="G250" s="82">
        <v>98.1</v>
      </c>
      <c r="H250" s="73" t="s">
        <v>81</v>
      </c>
      <c r="I250" s="63">
        <v>2.1</v>
      </c>
      <c r="J250" s="63">
        <v>0.9</v>
      </c>
      <c r="K250" s="63">
        <v>109.5</v>
      </c>
      <c r="L250" s="63">
        <v>92.1</v>
      </c>
      <c r="M250" s="63">
        <v>10.199999999999999</v>
      </c>
      <c r="N250" s="63">
        <v>65.7</v>
      </c>
      <c r="O250" s="63">
        <v>10.5</v>
      </c>
      <c r="P250" s="63">
        <v>0.06</v>
      </c>
      <c r="Q250" s="63">
        <v>14.1</v>
      </c>
      <c r="R250" s="63">
        <v>1.7999999999999999E-2</v>
      </c>
      <c r="S250" s="63">
        <v>0.114</v>
      </c>
      <c r="T250" s="63">
        <v>1.4999999999999999E-2</v>
      </c>
      <c r="U250" s="63">
        <v>0.3</v>
      </c>
    </row>
    <row r="251" spans="1:21" ht="15" customHeight="1" x14ac:dyDescent="0.25">
      <c r="A251" s="101"/>
      <c r="B251" s="9" t="s">
        <v>189</v>
      </c>
      <c r="C251" s="12">
        <v>200</v>
      </c>
      <c r="D251" s="16">
        <v>0.2</v>
      </c>
      <c r="E251" s="16">
        <v>5.0999999999999997E-2</v>
      </c>
      <c r="F251" s="16">
        <v>10.049000000000001</v>
      </c>
      <c r="G251" s="85">
        <v>41.417999999999999</v>
      </c>
      <c r="H251" s="73" t="s">
        <v>95</v>
      </c>
      <c r="I251" s="63">
        <v>0</v>
      </c>
      <c r="J251" s="63">
        <v>0</v>
      </c>
      <c r="K251" s="63">
        <v>25.1</v>
      </c>
      <c r="L251" s="63">
        <v>5.25</v>
      </c>
      <c r="M251" s="63">
        <v>4.4000000000000004</v>
      </c>
      <c r="N251" s="63">
        <v>8.24</v>
      </c>
      <c r="O251" s="63">
        <v>0</v>
      </c>
      <c r="P251" s="63">
        <v>0.85</v>
      </c>
      <c r="Q251" s="63">
        <v>0.5</v>
      </c>
      <c r="R251" s="63">
        <v>7.000000000000001E-4</v>
      </c>
      <c r="S251" s="63">
        <v>0.01</v>
      </c>
      <c r="T251" s="63">
        <v>0</v>
      </c>
      <c r="U251" s="63">
        <v>0.1</v>
      </c>
    </row>
    <row r="252" spans="1:21" ht="15" customHeight="1" x14ac:dyDescent="0.25">
      <c r="A252" s="112" t="s">
        <v>17</v>
      </c>
      <c r="B252" s="113"/>
      <c r="C252" s="39">
        <f>C249+C250+C251</f>
        <v>350</v>
      </c>
      <c r="D252" s="38">
        <f>SUM(D249:D251)</f>
        <v>12.151999999999999</v>
      </c>
      <c r="E252" s="38">
        <f t="shared" ref="E252:G252" si="52">SUM(E249:E251)</f>
        <v>10.513</v>
      </c>
      <c r="F252" s="38">
        <f t="shared" si="52"/>
        <v>67.186999999999998</v>
      </c>
      <c r="G252" s="83">
        <f t="shared" si="52"/>
        <v>411.846</v>
      </c>
      <c r="H252" s="7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</row>
    <row r="253" spans="1:21" ht="37.5" customHeight="1" x14ac:dyDescent="0.25">
      <c r="A253" s="101" t="s">
        <v>3</v>
      </c>
      <c r="B253" s="8" t="s">
        <v>152</v>
      </c>
      <c r="C253" s="12">
        <v>100</v>
      </c>
      <c r="D253" s="15">
        <v>1.64</v>
      </c>
      <c r="E253" s="15">
        <v>5.09</v>
      </c>
      <c r="F253" s="15">
        <v>5.85</v>
      </c>
      <c r="G253" s="82">
        <v>75.55</v>
      </c>
      <c r="H253" s="73" t="s">
        <v>99</v>
      </c>
      <c r="I253" s="63">
        <v>0.55000000000000004</v>
      </c>
      <c r="J253" s="63">
        <v>10.58</v>
      </c>
      <c r="K253" s="63">
        <v>260.64999999999998</v>
      </c>
      <c r="L253" s="63">
        <v>42.13</v>
      </c>
      <c r="M253" s="63">
        <v>14.36</v>
      </c>
      <c r="N253" s="63">
        <v>31.01</v>
      </c>
      <c r="O253" s="63">
        <v>4.5999999999999996</v>
      </c>
      <c r="P253" s="63">
        <v>0.58099999999999996</v>
      </c>
      <c r="Q253" s="63">
        <v>0</v>
      </c>
      <c r="R253" s="63">
        <v>2.9300000000000003E-2</v>
      </c>
      <c r="S253" s="63">
        <v>3.44E-2</v>
      </c>
      <c r="T253" s="63">
        <v>0.56699999999999995</v>
      </c>
      <c r="U253" s="63">
        <v>37.450000000000003</v>
      </c>
    </row>
    <row r="254" spans="1:21" ht="15" customHeight="1" x14ac:dyDescent="0.25">
      <c r="A254" s="101"/>
      <c r="B254" s="8" t="s">
        <v>242</v>
      </c>
      <c r="C254" s="12">
        <v>100</v>
      </c>
      <c r="D254" s="15">
        <v>4.3</v>
      </c>
      <c r="E254" s="15">
        <v>3.5249999999999999</v>
      </c>
      <c r="F254" s="15">
        <v>14.96</v>
      </c>
      <c r="G254" s="82">
        <v>108.735</v>
      </c>
      <c r="H254" s="73" t="s">
        <v>241</v>
      </c>
      <c r="I254" s="63">
        <v>117.54</v>
      </c>
      <c r="J254" s="63">
        <v>15.476000000000001</v>
      </c>
      <c r="K254" s="63">
        <v>360.47199999999998</v>
      </c>
      <c r="L254" s="63">
        <v>136.624</v>
      </c>
      <c r="M254" s="63">
        <v>48.256</v>
      </c>
      <c r="N254" s="63">
        <v>210.14</v>
      </c>
      <c r="O254" s="63">
        <v>471.73008000000004</v>
      </c>
      <c r="P254" s="63">
        <v>1.2831999999999999</v>
      </c>
      <c r="Q254" s="63">
        <v>11</v>
      </c>
      <c r="R254" s="63">
        <v>0.15859999999999999</v>
      </c>
      <c r="S254" s="63">
        <v>0.14360000000000001</v>
      </c>
      <c r="T254" s="63">
        <v>22.6</v>
      </c>
      <c r="U254" s="63">
        <v>2.0179999999999998</v>
      </c>
    </row>
    <row r="255" spans="1:21" ht="27.75" customHeight="1" x14ac:dyDescent="0.25">
      <c r="A255" s="101"/>
      <c r="B255" s="5" t="s">
        <v>176</v>
      </c>
      <c r="C255" s="18">
        <v>50</v>
      </c>
      <c r="D255" s="15">
        <v>1.4750000000000001</v>
      </c>
      <c r="E255" s="15">
        <v>1.1000000000000001</v>
      </c>
      <c r="F255" s="15">
        <v>8.5050000000000008</v>
      </c>
      <c r="G255" s="82">
        <v>49.825000000000003</v>
      </c>
      <c r="H255" s="73" t="s">
        <v>130</v>
      </c>
      <c r="I255" s="63">
        <v>11.55</v>
      </c>
      <c r="J255" s="63">
        <v>0.83700000000000008</v>
      </c>
      <c r="K255" s="63">
        <v>206.77350000000001</v>
      </c>
      <c r="L255" s="63">
        <v>21.4435</v>
      </c>
      <c r="M255" s="63">
        <v>23.551500000000001</v>
      </c>
      <c r="N255" s="63">
        <v>43.531999999999996</v>
      </c>
      <c r="O255" s="63">
        <v>28.4254</v>
      </c>
      <c r="P255" s="63">
        <v>0.72155000000000002</v>
      </c>
      <c r="Q255" s="63">
        <v>836.75</v>
      </c>
      <c r="R255" s="63">
        <v>5.3600000000000002E-2</v>
      </c>
      <c r="S255" s="63">
        <v>5.1880000000000009E-2</v>
      </c>
      <c r="T255" s="63">
        <v>1.95E-2</v>
      </c>
      <c r="U255" s="63">
        <v>8.5399999999999991</v>
      </c>
    </row>
    <row r="256" spans="1:21" ht="22.5" customHeight="1" x14ac:dyDescent="0.25">
      <c r="A256" s="101"/>
      <c r="B256" s="5" t="s">
        <v>177</v>
      </c>
      <c r="C256" s="18">
        <v>200</v>
      </c>
      <c r="D256" s="15">
        <f>2.95388888888889*C256/200</f>
        <v>2.9538888888888901</v>
      </c>
      <c r="E256" s="15">
        <f>5.51777777777778*C256/200</f>
        <v>5.5177777777777797</v>
      </c>
      <c r="F256" s="15">
        <f>19.3555555555556*C256/200</f>
        <v>19.3555555555556</v>
      </c>
      <c r="G256" s="82">
        <f>138.941111111111*C256/200</f>
        <v>138.94111111111101</v>
      </c>
      <c r="H256" s="73" t="s">
        <v>100</v>
      </c>
      <c r="I256" s="63">
        <v>31.26</v>
      </c>
      <c r="J256" s="63">
        <v>1.15828</v>
      </c>
      <c r="K256" s="63">
        <v>1018.17</v>
      </c>
      <c r="L256" s="63">
        <v>59.18</v>
      </c>
      <c r="M256" s="63">
        <v>43.8</v>
      </c>
      <c r="N256" s="63">
        <v>129.93</v>
      </c>
      <c r="O256" s="63">
        <v>57.58</v>
      </c>
      <c r="P256" s="63">
        <v>1.6180000000000001</v>
      </c>
      <c r="Q256" s="63">
        <v>56.73</v>
      </c>
      <c r="R256" s="63">
        <v>0.21820000000000001</v>
      </c>
      <c r="S256" s="63">
        <v>0.17669999999999997</v>
      </c>
      <c r="T256" s="63">
        <v>0.13900000000000001</v>
      </c>
      <c r="U256" s="63">
        <v>34.590000000000003</v>
      </c>
    </row>
    <row r="257" spans="1:21" ht="15" customHeight="1" x14ac:dyDescent="0.25">
      <c r="A257" s="101"/>
      <c r="B257" s="5" t="s">
        <v>6</v>
      </c>
      <c r="C257" s="12">
        <v>200</v>
      </c>
      <c r="D257" s="13">
        <v>1</v>
      </c>
      <c r="E257" s="13">
        <v>0.2</v>
      </c>
      <c r="F257" s="13">
        <v>20.2</v>
      </c>
      <c r="G257" s="81">
        <v>86.6</v>
      </c>
      <c r="H257" s="73" t="s">
        <v>84</v>
      </c>
      <c r="I257" s="63">
        <v>2</v>
      </c>
      <c r="J257" s="63">
        <v>0</v>
      </c>
      <c r="K257" s="63">
        <v>240</v>
      </c>
      <c r="L257" s="63">
        <v>14</v>
      </c>
      <c r="M257" s="63">
        <v>8</v>
      </c>
      <c r="N257" s="63">
        <v>14</v>
      </c>
      <c r="O257" s="63">
        <v>0</v>
      </c>
      <c r="P257" s="63">
        <v>2.8</v>
      </c>
      <c r="Q257" s="63">
        <v>0</v>
      </c>
      <c r="R257" s="63">
        <v>0.02</v>
      </c>
      <c r="S257" s="63">
        <v>0.02</v>
      </c>
      <c r="T257" s="63">
        <v>0</v>
      </c>
      <c r="U257" s="63">
        <v>4</v>
      </c>
    </row>
    <row r="258" spans="1:21" ht="15" customHeight="1" x14ac:dyDescent="0.25">
      <c r="A258" s="101"/>
      <c r="B258" s="9" t="s">
        <v>4</v>
      </c>
      <c r="C258" s="12">
        <v>50</v>
      </c>
      <c r="D258" s="13">
        <f>8*C258/100</f>
        <v>4</v>
      </c>
      <c r="E258" s="13">
        <f>1.5*C258/100</f>
        <v>0.75</v>
      </c>
      <c r="F258" s="13">
        <f>40.1*C258/100</f>
        <v>20.05</v>
      </c>
      <c r="G258" s="81">
        <f>206*C258/100</f>
        <v>103</v>
      </c>
      <c r="H258" s="73" t="s">
        <v>56</v>
      </c>
      <c r="I258" s="63">
        <v>0</v>
      </c>
      <c r="J258" s="63">
        <v>15.45</v>
      </c>
      <c r="K258" s="63">
        <v>122.5</v>
      </c>
      <c r="L258" s="63">
        <v>17.5</v>
      </c>
      <c r="M258" s="63">
        <v>23.5</v>
      </c>
      <c r="N258" s="63">
        <v>79</v>
      </c>
      <c r="O258" s="63">
        <v>0</v>
      </c>
      <c r="P258" s="63">
        <v>1.95</v>
      </c>
      <c r="Q258" s="63">
        <v>0</v>
      </c>
      <c r="R258" s="63">
        <v>0.09</v>
      </c>
      <c r="S258" s="63">
        <v>0.04</v>
      </c>
      <c r="T258" s="63">
        <v>0</v>
      </c>
      <c r="U258" s="63">
        <v>0</v>
      </c>
    </row>
    <row r="259" spans="1:21" ht="15" customHeight="1" x14ac:dyDescent="0.25">
      <c r="A259" s="102" t="s">
        <v>18</v>
      </c>
      <c r="B259" s="102"/>
      <c r="C259" s="40">
        <f>C253+C254+C255+C256+C257+C258</f>
        <v>700</v>
      </c>
      <c r="D259" s="41">
        <f>SUM(D253:D258)</f>
        <v>15.36888888888889</v>
      </c>
      <c r="E259" s="41">
        <f t="shared" ref="E259:G259" si="53">SUM(E253:E258)</f>
        <v>16.18277777777778</v>
      </c>
      <c r="F259" s="41">
        <f t="shared" si="53"/>
        <v>88.920555555555609</v>
      </c>
      <c r="G259" s="86">
        <f t="shared" si="53"/>
        <v>562.65111111111105</v>
      </c>
      <c r="H259" s="73"/>
    </row>
    <row r="260" spans="1:21" ht="27.75" customHeight="1" x14ac:dyDescent="0.25">
      <c r="A260" s="101" t="s">
        <v>19</v>
      </c>
      <c r="B260" s="8" t="s">
        <v>156</v>
      </c>
      <c r="C260" s="18">
        <v>200</v>
      </c>
      <c r="D260" s="15">
        <v>5.8</v>
      </c>
      <c r="E260" s="15">
        <v>5</v>
      </c>
      <c r="F260" s="15">
        <v>8</v>
      </c>
      <c r="G260" s="82">
        <v>100.2</v>
      </c>
      <c r="H260" s="73" t="s">
        <v>86</v>
      </c>
      <c r="I260" s="63">
        <v>18</v>
      </c>
      <c r="J260" s="63">
        <v>4</v>
      </c>
      <c r="K260" s="63">
        <v>292</v>
      </c>
      <c r="L260" s="63">
        <v>240</v>
      </c>
      <c r="M260" s="63">
        <v>28</v>
      </c>
      <c r="N260" s="63">
        <v>180</v>
      </c>
      <c r="O260" s="63">
        <v>40</v>
      </c>
      <c r="P260" s="63">
        <v>0.2</v>
      </c>
      <c r="Q260" s="63">
        <v>44</v>
      </c>
      <c r="R260" s="63">
        <v>0.08</v>
      </c>
      <c r="S260" s="63">
        <v>0.34</v>
      </c>
      <c r="T260" s="63">
        <v>0</v>
      </c>
      <c r="U260" s="63">
        <v>1.4</v>
      </c>
    </row>
    <row r="261" spans="1:21" ht="15" customHeight="1" x14ac:dyDescent="0.25">
      <c r="A261" s="101"/>
      <c r="B261" s="6" t="s">
        <v>7</v>
      </c>
      <c r="C261" s="12">
        <v>25</v>
      </c>
      <c r="D261" s="13">
        <v>1.125</v>
      </c>
      <c r="E261" s="13">
        <v>0.435</v>
      </c>
      <c r="F261" s="13">
        <v>7.71</v>
      </c>
      <c r="G261" s="82">
        <v>39.15</v>
      </c>
      <c r="H261" s="73" t="s">
        <v>89</v>
      </c>
      <c r="I261" s="63">
        <v>0</v>
      </c>
      <c r="J261" s="63">
        <v>0</v>
      </c>
      <c r="K261" s="63">
        <v>23</v>
      </c>
      <c r="L261" s="63">
        <v>4.75</v>
      </c>
      <c r="M261" s="63">
        <v>3.25</v>
      </c>
      <c r="N261" s="63">
        <v>16.25</v>
      </c>
      <c r="O261" s="63">
        <v>0</v>
      </c>
      <c r="P261" s="63">
        <v>0.3</v>
      </c>
      <c r="Q261" s="63">
        <v>0</v>
      </c>
      <c r="R261" s="63">
        <v>2.75E-2</v>
      </c>
      <c r="S261" s="63">
        <v>7.4999999999999997E-3</v>
      </c>
      <c r="T261" s="63">
        <v>0</v>
      </c>
      <c r="U261" s="63">
        <v>0</v>
      </c>
    </row>
    <row r="262" spans="1:21" ht="15" customHeight="1" x14ac:dyDescent="0.25">
      <c r="A262" s="102" t="s">
        <v>22</v>
      </c>
      <c r="B262" s="102"/>
      <c r="C262" s="40">
        <f>C260+C261</f>
        <v>225</v>
      </c>
      <c r="D262" s="41">
        <f>SUM(D260:D261)</f>
        <v>6.9249999999999998</v>
      </c>
      <c r="E262" s="41">
        <f t="shared" ref="E262:G262" si="54">SUM(E260:E261)</f>
        <v>5.4349999999999996</v>
      </c>
      <c r="F262" s="41">
        <f t="shared" si="54"/>
        <v>15.71</v>
      </c>
      <c r="G262" s="86">
        <f t="shared" si="54"/>
        <v>139.35</v>
      </c>
      <c r="H262" s="73"/>
    </row>
    <row r="263" spans="1:21" ht="15" customHeight="1" x14ac:dyDescent="0.25">
      <c r="A263" s="103" t="s">
        <v>35</v>
      </c>
      <c r="B263" s="103"/>
      <c r="C263" s="21"/>
      <c r="D263" s="26">
        <f>D240+D248+D252+D259+D262</f>
        <v>90.212888888888884</v>
      </c>
      <c r="E263" s="26">
        <f t="shared" ref="E263:G263" si="55">E240+E248+E252+E259+E262</f>
        <v>92.690777777777782</v>
      </c>
      <c r="F263" s="26">
        <f t="shared" si="55"/>
        <v>402.04055555555561</v>
      </c>
      <c r="G263" s="87">
        <f t="shared" si="55"/>
        <v>2801.5011111111112</v>
      </c>
      <c r="H263" s="76"/>
      <c r="I263" s="66">
        <f>SUM(I234:I262)</f>
        <v>355.80860000000001</v>
      </c>
      <c r="J263" s="66">
        <f t="shared" ref="J263:U263" si="56">SUM(J234:J262)</f>
        <v>110.25697433333335</v>
      </c>
      <c r="K263" s="66">
        <f t="shared" si="56"/>
        <v>6176.18</v>
      </c>
      <c r="L263" s="66">
        <f t="shared" si="56"/>
        <v>1330.7855000000002</v>
      </c>
      <c r="M263" s="66">
        <f t="shared" si="56"/>
        <v>496.12504999999999</v>
      </c>
      <c r="N263" s="66">
        <f t="shared" si="56"/>
        <v>2021.8842999999997</v>
      </c>
      <c r="O263" s="66">
        <f t="shared" si="56"/>
        <v>981.82834133333336</v>
      </c>
      <c r="P263" s="66">
        <f t="shared" si="56"/>
        <v>26.653833333333335</v>
      </c>
      <c r="Q263" s="66">
        <f t="shared" si="56"/>
        <v>1712.1716666666666</v>
      </c>
      <c r="R263" s="66">
        <f t="shared" si="56"/>
        <v>1.801879666666667</v>
      </c>
      <c r="S263" s="66">
        <f t="shared" si="56"/>
        <v>2.4303193333333328</v>
      </c>
      <c r="T263" s="66">
        <f t="shared" si="56"/>
        <v>25.037490000000002</v>
      </c>
      <c r="U263" s="66">
        <f t="shared" si="56"/>
        <v>286.44826666666665</v>
      </c>
    </row>
    <row r="264" spans="1:21" ht="15" customHeight="1" x14ac:dyDescent="0.25">
      <c r="A264" s="108" t="s">
        <v>36</v>
      </c>
      <c r="B264" s="109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10"/>
    </row>
    <row r="265" spans="1:21" ht="26.25" customHeight="1" x14ac:dyDescent="0.25">
      <c r="A265" s="117" t="s">
        <v>0</v>
      </c>
      <c r="B265" s="8" t="s">
        <v>179</v>
      </c>
      <c r="C265" s="23">
        <v>250</v>
      </c>
      <c r="D265" s="24">
        <v>7.1790000000000003</v>
      </c>
      <c r="E265" s="24">
        <v>9.548</v>
      </c>
      <c r="F265" s="24">
        <v>33.886000000000003</v>
      </c>
      <c r="G265" s="88">
        <v>250.29000000000002</v>
      </c>
      <c r="H265" s="73" t="s">
        <v>105</v>
      </c>
      <c r="I265" s="63">
        <v>21.263999999999996</v>
      </c>
      <c r="J265" s="63">
        <v>2.6920000000000006</v>
      </c>
      <c r="K265" s="63">
        <v>240.4512</v>
      </c>
      <c r="L265" s="63">
        <v>167.22240000000002</v>
      </c>
      <c r="M265" s="63">
        <v>24.952399999999997</v>
      </c>
      <c r="N265" s="63">
        <v>151.416</v>
      </c>
      <c r="O265" s="63">
        <v>33.592000000000006</v>
      </c>
      <c r="P265" s="63">
        <v>0.54752000000000001</v>
      </c>
      <c r="Q265" s="63">
        <v>73.512</v>
      </c>
      <c r="R265" s="63">
        <v>0.104584</v>
      </c>
      <c r="S265" s="63">
        <v>0.22118400000000002</v>
      </c>
      <c r="T265" s="63">
        <v>0.16888</v>
      </c>
      <c r="U265" s="63">
        <v>1.6847999999999999</v>
      </c>
    </row>
    <row r="266" spans="1:21" ht="27.75" customHeight="1" x14ac:dyDescent="0.25">
      <c r="A266" s="118"/>
      <c r="B266" s="9" t="s">
        <v>181</v>
      </c>
      <c r="C266" s="12">
        <v>30</v>
      </c>
      <c r="D266" s="13">
        <v>6.96</v>
      </c>
      <c r="E266" s="13">
        <v>8.85</v>
      </c>
      <c r="F266" s="13">
        <v>0</v>
      </c>
      <c r="G266" s="82">
        <v>109.2</v>
      </c>
      <c r="H266" s="73" t="s">
        <v>180</v>
      </c>
      <c r="I266" s="63">
        <v>0</v>
      </c>
      <c r="J266" s="63">
        <v>4.3499999999999996</v>
      </c>
      <c r="K266" s="63">
        <v>26.4</v>
      </c>
      <c r="L266" s="63">
        <v>264</v>
      </c>
      <c r="M266" s="63">
        <v>10.5</v>
      </c>
      <c r="N266" s="63">
        <v>150</v>
      </c>
      <c r="O266" s="63">
        <v>0</v>
      </c>
      <c r="P266" s="63">
        <v>0.3</v>
      </c>
      <c r="Q266" s="63">
        <v>86.4</v>
      </c>
      <c r="R266" s="63">
        <v>1.2E-2</v>
      </c>
      <c r="S266" s="63">
        <v>0.09</v>
      </c>
      <c r="T266" s="63">
        <v>0.28799999999999998</v>
      </c>
      <c r="U266" s="63">
        <v>0.21</v>
      </c>
    </row>
    <row r="267" spans="1:21" ht="15" customHeight="1" x14ac:dyDescent="0.25">
      <c r="A267" s="118"/>
      <c r="B267" s="6" t="s">
        <v>7</v>
      </c>
      <c r="C267" s="12">
        <v>60</v>
      </c>
      <c r="D267" s="13">
        <f>7.5*C267/100</f>
        <v>4.5</v>
      </c>
      <c r="E267" s="13">
        <f>2.9*C267/100</f>
        <v>1.74</v>
      </c>
      <c r="F267" s="13">
        <f>51.4*C267/100</f>
        <v>30.84</v>
      </c>
      <c r="G267" s="82">
        <f>261*C267/100</f>
        <v>156.6</v>
      </c>
      <c r="H267" s="73" t="s">
        <v>89</v>
      </c>
      <c r="I267" s="63">
        <v>0</v>
      </c>
      <c r="J267" s="63">
        <v>0</v>
      </c>
      <c r="K267" s="63">
        <v>55.2</v>
      </c>
      <c r="L267" s="63">
        <v>11.4</v>
      </c>
      <c r="M267" s="63">
        <v>7.8</v>
      </c>
      <c r="N267" s="63">
        <v>39</v>
      </c>
      <c r="O267" s="63">
        <v>0</v>
      </c>
      <c r="P267" s="63">
        <v>0.72</v>
      </c>
      <c r="Q267" s="63">
        <v>0</v>
      </c>
      <c r="R267" s="63">
        <v>6.6000000000000003E-2</v>
      </c>
      <c r="S267" s="63">
        <v>1.7999999999999999E-2</v>
      </c>
      <c r="T267" s="63">
        <v>0</v>
      </c>
      <c r="U267" s="63">
        <v>0</v>
      </c>
    </row>
    <row r="268" spans="1:21" ht="23.25" customHeight="1" x14ac:dyDescent="0.25">
      <c r="A268" s="118"/>
      <c r="B268" s="9" t="s">
        <v>142</v>
      </c>
      <c r="C268" s="14" t="s">
        <v>141</v>
      </c>
      <c r="D268" s="15">
        <v>0.08</v>
      </c>
      <c r="E268" s="15">
        <v>7.25</v>
      </c>
      <c r="F268" s="15">
        <v>0.13</v>
      </c>
      <c r="G268" s="82">
        <v>66.099999999999994</v>
      </c>
      <c r="H268" s="73" t="s">
        <v>143</v>
      </c>
      <c r="I268" s="63">
        <v>0</v>
      </c>
      <c r="J268" s="63">
        <v>0.1</v>
      </c>
      <c r="K268" s="63">
        <v>3</v>
      </c>
      <c r="L268" s="63">
        <v>2.4</v>
      </c>
      <c r="M268" s="63">
        <v>0.05</v>
      </c>
      <c r="N268" s="63">
        <v>3</v>
      </c>
      <c r="O268" s="63">
        <v>0.28000000000000003</v>
      </c>
      <c r="P268" s="63">
        <v>0.02</v>
      </c>
      <c r="Q268" s="63">
        <v>45</v>
      </c>
      <c r="R268" s="63">
        <v>1E-3</v>
      </c>
      <c r="S268" s="63">
        <v>1.2E-2</v>
      </c>
      <c r="T268" s="63">
        <v>0.13</v>
      </c>
      <c r="U268" s="63">
        <v>0</v>
      </c>
    </row>
    <row r="269" spans="1:21" ht="15" customHeight="1" x14ac:dyDescent="0.25">
      <c r="A269" s="118"/>
      <c r="B269" s="9" t="s">
        <v>144</v>
      </c>
      <c r="C269" s="14" t="s">
        <v>70</v>
      </c>
      <c r="D269" s="15">
        <v>1.9725000000000001</v>
      </c>
      <c r="E269" s="15">
        <v>1.4750000000000001</v>
      </c>
      <c r="F269" s="15">
        <v>12.42</v>
      </c>
      <c r="G269" s="82">
        <v>71.215000000000003</v>
      </c>
      <c r="H269" s="73" t="s">
        <v>73</v>
      </c>
      <c r="I269" s="63">
        <v>4.5</v>
      </c>
      <c r="J269" s="63">
        <v>1</v>
      </c>
      <c r="K269" s="63">
        <v>111.02499999999999</v>
      </c>
      <c r="L269" s="63">
        <v>63.5</v>
      </c>
      <c r="M269" s="63">
        <v>17.625</v>
      </c>
      <c r="N269" s="63">
        <v>61.375</v>
      </c>
      <c r="O269" s="63">
        <v>16.125</v>
      </c>
      <c r="P269" s="63">
        <v>0.63000000000000012</v>
      </c>
      <c r="Q269" s="63">
        <v>11.074999999999999</v>
      </c>
      <c r="R269" s="63">
        <v>2.2499999999999999E-2</v>
      </c>
      <c r="S269" s="63">
        <v>0.08</v>
      </c>
      <c r="T269" s="63">
        <v>1.4999999999999999E-2</v>
      </c>
      <c r="U269" s="63">
        <v>0.65</v>
      </c>
    </row>
    <row r="270" spans="1:21" ht="15" customHeight="1" x14ac:dyDescent="0.25">
      <c r="A270" s="119"/>
      <c r="B270" s="5" t="s">
        <v>145</v>
      </c>
      <c r="C270" s="12">
        <v>185</v>
      </c>
      <c r="D270" s="13">
        <v>0.4</v>
      </c>
      <c r="E270" s="13">
        <v>0.4</v>
      </c>
      <c r="F270" s="13">
        <v>9.8000000000000007</v>
      </c>
      <c r="G270" s="81">
        <v>44.4</v>
      </c>
      <c r="H270" s="73" t="s">
        <v>72</v>
      </c>
      <c r="I270" s="63">
        <v>0</v>
      </c>
      <c r="J270" s="63">
        <v>0</v>
      </c>
      <c r="K270" s="63">
        <v>278</v>
      </c>
      <c r="L270" s="63">
        <v>16</v>
      </c>
      <c r="M270" s="63">
        <v>9</v>
      </c>
      <c r="N270" s="63">
        <v>11</v>
      </c>
      <c r="O270" s="63">
        <v>0</v>
      </c>
      <c r="P270" s="63">
        <v>2.2000000000000002</v>
      </c>
      <c r="Q270" s="63">
        <v>0</v>
      </c>
      <c r="R270" s="63">
        <v>0.03</v>
      </c>
      <c r="S270" s="63">
        <v>0.02</v>
      </c>
      <c r="T270" s="63">
        <v>0</v>
      </c>
      <c r="U270" s="63">
        <v>10</v>
      </c>
    </row>
    <row r="271" spans="1:21" ht="15" customHeight="1" x14ac:dyDescent="0.25">
      <c r="A271" s="114" t="s">
        <v>15</v>
      </c>
      <c r="B271" s="114"/>
      <c r="C271" s="45">
        <f>C265+C266+C267+C268+C269+C270</f>
        <v>735</v>
      </c>
      <c r="D271" s="46">
        <f>SUM(D265:D270)</f>
        <v>21.091499999999996</v>
      </c>
      <c r="E271" s="46">
        <f t="shared" ref="E271:G271" si="57">SUM(E265:E270)</f>
        <v>29.262999999999998</v>
      </c>
      <c r="F271" s="46">
        <f t="shared" si="57"/>
        <v>87.075999999999993</v>
      </c>
      <c r="G271" s="92">
        <f t="shared" si="57"/>
        <v>697.80500000000006</v>
      </c>
      <c r="H271" s="7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</row>
    <row r="272" spans="1:21" ht="36.75" customHeight="1" x14ac:dyDescent="0.25">
      <c r="A272" s="101" t="s">
        <v>1</v>
      </c>
      <c r="B272" s="9" t="s">
        <v>199</v>
      </c>
      <c r="C272" s="12">
        <v>100</v>
      </c>
      <c r="D272" s="19">
        <v>1.3</v>
      </c>
      <c r="E272" s="19">
        <v>6.1</v>
      </c>
      <c r="F272" s="19">
        <v>6.2</v>
      </c>
      <c r="G272" s="90">
        <v>84</v>
      </c>
      <c r="H272" s="73" t="s">
        <v>198</v>
      </c>
      <c r="I272" s="63">
        <v>6.74</v>
      </c>
      <c r="J272" s="63">
        <v>0.51519999999999999</v>
      </c>
      <c r="K272" s="63">
        <v>243.69300000000004</v>
      </c>
      <c r="L272" s="63">
        <v>32.406999999999996</v>
      </c>
      <c r="M272" s="63">
        <v>19.341999999999999</v>
      </c>
      <c r="N272" s="63">
        <v>37.167999999999999</v>
      </c>
      <c r="O272" s="63">
        <v>20.2</v>
      </c>
      <c r="P272" s="63">
        <v>1.1654</v>
      </c>
      <c r="Q272" s="63">
        <v>2.597</v>
      </c>
      <c r="R272" s="63">
        <v>1.9220000000000001E-2</v>
      </c>
      <c r="S272" s="63">
        <v>3.3939999999999998E-2</v>
      </c>
      <c r="T272" s="63">
        <v>0</v>
      </c>
      <c r="U272" s="63">
        <v>8.4849999999999994</v>
      </c>
    </row>
    <row r="273" spans="1:21" ht="24" customHeight="1" x14ac:dyDescent="0.25">
      <c r="A273" s="101"/>
      <c r="B273" s="9" t="s">
        <v>243</v>
      </c>
      <c r="C273" s="12">
        <v>300</v>
      </c>
      <c r="D273" s="13">
        <v>3.024</v>
      </c>
      <c r="E273" s="13">
        <v>7.2360000000000007</v>
      </c>
      <c r="F273" s="13">
        <v>13.989000000000001</v>
      </c>
      <c r="G273" s="81">
        <v>133.15700000000001</v>
      </c>
      <c r="H273" s="73" t="s">
        <v>129</v>
      </c>
      <c r="I273" s="63">
        <v>39.933999999999997</v>
      </c>
      <c r="J273" s="63">
        <v>3.64412</v>
      </c>
      <c r="K273" s="63">
        <v>366.36860000000001</v>
      </c>
      <c r="L273" s="63">
        <v>48.959199999999996</v>
      </c>
      <c r="M273" s="63">
        <v>33.008799999999994</v>
      </c>
      <c r="N273" s="63">
        <v>88.721000000000004</v>
      </c>
      <c r="O273" s="63">
        <v>35.340000000000003</v>
      </c>
      <c r="P273" s="63">
        <v>1.16666</v>
      </c>
      <c r="Q273" s="63">
        <v>244.61399999999998</v>
      </c>
      <c r="R273" s="63">
        <v>0.11784000000000001</v>
      </c>
      <c r="S273" s="63">
        <v>7.7859999999999999E-2</v>
      </c>
      <c r="T273" s="63">
        <v>7.000000000000001E-3</v>
      </c>
      <c r="U273" s="63">
        <v>28.46</v>
      </c>
    </row>
    <row r="274" spans="1:21" ht="15" customHeight="1" x14ac:dyDescent="0.25">
      <c r="A274" s="101"/>
      <c r="B274" s="9" t="s">
        <v>140</v>
      </c>
      <c r="C274" s="14" t="s">
        <v>139</v>
      </c>
      <c r="D274" s="15">
        <v>4.7699999999999996</v>
      </c>
      <c r="E274" s="15">
        <v>4.05</v>
      </c>
      <c r="F274" s="15">
        <v>0.25</v>
      </c>
      <c r="G274" s="82">
        <v>56.55</v>
      </c>
      <c r="H274" s="73" t="s">
        <v>74</v>
      </c>
      <c r="I274" s="63">
        <v>8</v>
      </c>
      <c r="J274" s="63">
        <v>12.28</v>
      </c>
      <c r="K274" s="63">
        <v>56</v>
      </c>
      <c r="L274" s="63">
        <v>22</v>
      </c>
      <c r="M274" s="63">
        <v>4.8</v>
      </c>
      <c r="N274" s="63">
        <v>76.8</v>
      </c>
      <c r="O274" s="63">
        <v>22</v>
      </c>
      <c r="P274" s="63">
        <v>1</v>
      </c>
      <c r="Q274" s="63">
        <v>104</v>
      </c>
      <c r="R274" s="63">
        <v>2.8000000000000004E-2</v>
      </c>
      <c r="S274" s="63">
        <v>0.17600000000000002</v>
      </c>
      <c r="T274" s="63">
        <v>0.88</v>
      </c>
      <c r="U274" s="63">
        <v>0</v>
      </c>
    </row>
    <row r="275" spans="1:21" ht="15" customHeight="1" x14ac:dyDescent="0.25">
      <c r="A275" s="101"/>
      <c r="B275" s="8" t="s">
        <v>244</v>
      </c>
      <c r="C275" s="27">
        <v>100</v>
      </c>
      <c r="D275" s="24">
        <v>6.6559999999999997</v>
      </c>
      <c r="E275" s="24">
        <v>8.0879999999999992</v>
      </c>
      <c r="F275" s="24">
        <v>6.84</v>
      </c>
      <c r="G275" s="88">
        <v>126.72</v>
      </c>
      <c r="H275" s="73" t="s">
        <v>127</v>
      </c>
      <c r="I275" s="63">
        <v>15.94</v>
      </c>
      <c r="J275" s="63">
        <v>0.98699999999999999</v>
      </c>
      <c r="K275" s="63">
        <v>346.245</v>
      </c>
      <c r="L275" s="63">
        <v>33.966000000000001</v>
      </c>
      <c r="M275" s="63">
        <v>26.199000000000002</v>
      </c>
      <c r="N275" s="63">
        <v>12.124626121635094</v>
      </c>
      <c r="O275" s="63">
        <v>46.305999999999997</v>
      </c>
      <c r="P275" s="63">
        <v>1.0503</v>
      </c>
      <c r="Q275" s="63">
        <v>23.94</v>
      </c>
      <c r="R275" s="63">
        <v>5.6899999999999992E-2</v>
      </c>
      <c r="S275" s="63">
        <v>0.13431999999999999</v>
      </c>
      <c r="T275" s="63">
        <v>6.5000000000000002E-2</v>
      </c>
      <c r="U275" s="63">
        <v>29.56</v>
      </c>
    </row>
    <row r="276" spans="1:21" ht="25.5" customHeight="1" x14ac:dyDescent="0.25">
      <c r="A276" s="101"/>
      <c r="B276" s="5" t="s">
        <v>176</v>
      </c>
      <c r="C276" s="18">
        <v>50</v>
      </c>
      <c r="D276" s="15">
        <v>1.4750000000000001</v>
      </c>
      <c r="E276" s="15">
        <v>1.1000000000000001</v>
      </c>
      <c r="F276" s="15">
        <v>8.5050000000000008</v>
      </c>
      <c r="G276" s="82">
        <v>49.825000000000003</v>
      </c>
      <c r="H276" s="73" t="s">
        <v>130</v>
      </c>
      <c r="I276" s="63">
        <v>11.55</v>
      </c>
      <c r="J276" s="63">
        <v>0.83700000000000008</v>
      </c>
      <c r="K276" s="63">
        <v>206.77350000000001</v>
      </c>
      <c r="L276" s="63">
        <v>21.4435</v>
      </c>
      <c r="M276" s="63">
        <v>23.551500000000001</v>
      </c>
      <c r="N276" s="63">
        <v>43.531999999999996</v>
      </c>
      <c r="O276" s="63">
        <v>28.4254</v>
      </c>
      <c r="P276" s="63">
        <v>0.72155000000000002</v>
      </c>
      <c r="Q276" s="63">
        <v>836.75</v>
      </c>
      <c r="R276" s="63">
        <v>5.3600000000000002E-2</v>
      </c>
      <c r="S276" s="63">
        <v>5.1880000000000009E-2</v>
      </c>
      <c r="T276" s="63">
        <v>1.95E-2</v>
      </c>
      <c r="U276" s="63">
        <v>8.5399999999999991</v>
      </c>
    </row>
    <row r="277" spans="1:21" ht="35.25" customHeight="1" x14ac:dyDescent="0.25">
      <c r="A277" s="101"/>
      <c r="B277" s="9" t="s">
        <v>155</v>
      </c>
      <c r="C277" s="12">
        <v>200</v>
      </c>
      <c r="D277" s="13">
        <v>3.84</v>
      </c>
      <c r="E277" s="13">
        <v>7.08</v>
      </c>
      <c r="F277" s="13">
        <v>29.78</v>
      </c>
      <c r="G277" s="81">
        <v>198.24</v>
      </c>
      <c r="H277" s="73" t="s">
        <v>114</v>
      </c>
      <c r="I277" s="63">
        <v>30</v>
      </c>
      <c r="J277" s="63">
        <v>0.63600000000000001</v>
      </c>
      <c r="K277" s="63">
        <v>1139.0899999999999</v>
      </c>
      <c r="L277" s="63">
        <v>26.08</v>
      </c>
      <c r="M277" s="63">
        <v>46.27</v>
      </c>
      <c r="N277" s="63">
        <v>119.75</v>
      </c>
      <c r="O277" s="63">
        <v>60.28</v>
      </c>
      <c r="P277" s="63">
        <v>1.849</v>
      </c>
      <c r="Q277" s="63">
        <v>51</v>
      </c>
      <c r="R277" s="63">
        <v>0.24099999999999999</v>
      </c>
      <c r="S277" s="63">
        <v>0.152</v>
      </c>
      <c r="T277" s="63">
        <v>0.13</v>
      </c>
      <c r="U277" s="63">
        <v>40</v>
      </c>
    </row>
    <row r="278" spans="1:21" ht="15" customHeight="1" x14ac:dyDescent="0.25">
      <c r="A278" s="101"/>
      <c r="B278" s="5" t="s">
        <v>197</v>
      </c>
      <c r="C278" s="12">
        <v>200</v>
      </c>
      <c r="D278" s="13">
        <v>0.62</v>
      </c>
      <c r="E278" s="13">
        <v>0.05</v>
      </c>
      <c r="F278" s="13">
        <v>22.692</v>
      </c>
      <c r="G278" s="81">
        <v>93.736999999999995</v>
      </c>
      <c r="H278" s="73" t="s">
        <v>115</v>
      </c>
      <c r="I278" s="63">
        <v>0</v>
      </c>
      <c r="J278" s="63">
        <v>0.12</v>
      </c>
      <c r="K278" s="63">
        <v>149.10000000000002</v>
      </c>
      <c r="L278" s="63">
        <v>12.700000000000001</v>
      </c>
      <c r="M278" s="63">
        <v>7.2</v>
      </c>
      <c r="N278" s="63">
        <v>19.600000000000001</v>
      </c>
      <c r="O278" s="63">
        <v>46.78</v>
      </c>
      <c r="P278" s="63">
        <v>0.38800000000000001</v>
      </c>
      <c r="Q278" s="63">
        <v>0</v>
      </c>
      <c r="R278" s="63">
        <v>0.02</v>
      </c>
      <c r="S278" s="63">
        <v>2.4E-2</v>
      </c>
      <c r="T278" s="63">
        <v>0</v>
      </c>
      <c r="U278" s="63">
        <v>0.46</v>
      </c>
    </row>
    <row r="279" spans="1:21" ht="15" customHeight="1" x14ac:dyDescent="0.25">
      <c r="A279" s="101"/>
      <c r="B279" s="9" t="s">
        <v>4</v>
      </c>
      <c r="C279" s="12">
        <v>60</v>
      </c>
      <c r="D279" s="13">
        <f>8*C279/100</f>
        <v>4.8</v>
      </c>
      <c r="E279" s="13">
        <f>1.5*C279/100</f>
        <v>0.9</v>
      </c>
      <c r="F279" s="13">
        <f>40.1*C279/100</f>
        <v>24.06</v>
      </c>
      <c r="G279" s="81">
        <f>206*C279/100</f>
        <v>123.6</v>
      </c>
      <c r="H279" s="73" t="s">
        <v>56</v>
      </c>
      <c r="I279" s="63">
        <v>0</v>
      </c>
      <c r="J279" s="63">
        <v>18.54</v>
      </c>
      <c r="K279" s="63">
        <v>147</v>
      </c>
      <c r="L279" s="63">
        <v>21</v>
      </c>
      <c r="M279" s="63">
        <v>28.2</v>
      </c>
      <c r="N279" s="63">
        <v>94.8</v>
      </c>
      <c r="O279" s="63">
        <v>0</v>
      </c>
      <c r="P279" s="63">
        <v>2.34</v>
      </c>
      <c r="Q279" s="63">
        <v>0</v>
      </c>
      <c r="R279" s="63">
        <v>0.10799999999999998</v>
      </c>
      <c r="S279" s="63">
        <v>4.8000000000000001E-2</v>
      </c>
      <c r="T279" s="63">
        <v>0</v>
      </c>
      <c r="U279" s="63">
        <v>0</v>
      </c>
    </row>
    <row r="280" spans="1:21" ht="15" customHeight="1" x14ac:dyDescent="0.25">
      <c r="A280" s="101"/>
      <c r="B280" s="9" t="s">
        <v>5</v>
      </c>
      <c r="C280" s="12">
        <v>50</v>
      </c>
      <c r="D280" s="13">
        <f>7.6*C280/100</f>
        <v>3.8</v>
      </c>
      <c r="E280" s="13">
        <f>0.8*C280/100</f>
        <v>0.4</v>
      </c>
      <c r="F280" s="13">
        <f>49.2*C280/100</f>
        <v>24.6</v>
      </c>
      <c r="G280" s="82">
        <f>234*C280/100</f>
        <v>117</v>
      </c>
      <c r="H280" s="73" t="s">
        <v>57</v>
      </c>
      <c r="I280" s="63">
        <v>1.6</v>
      </c>
      <c r="J280" s="63">
        <v>3</v>
      </c>
      <c r="K280" s="63">
        <v>46.5</v>
      </c>
      <c r="L280" s="63">
        <v>10</v>
      </c>
      <c r="M280" s="63">
        <v>7</v>
      </c>
      <c r="N280" s="63">
        <v>32.5</v>
      </c>
      <c r="O280" s="63">
        <v>7.25</v>
      </c>
      <c r="P280" s="63">
        <v>0.55000000000000004</v>
      </c>
      <c r="Q280" s="63">
        <v>0</v>
      </c>
      <c r="R280" s="63">
        <v>5.5E-2</v>
      </c>
      <c r="S280" s="63">
        <v>1.4999999999999999E-2</v>
      </c>
      <c r="T280" s="63">
        <v>0</v>
      </c>
      <c r="U280" s="63">
        <v>0</v>
      </c>
    </row>
    <row r="281" spans="1:21" ht="15" customHeight="1" x14ac:dyDescent="0.25">
      <c r="A281" s="114" t="s">
        <v>16</v>
      </c>
      <c r="B281" s="114"/>
      <c r="C281" s="45">
        <f>C272+C273+C274+C275+C276+C277+C278+C279+C280</f>
        <v>1100</v>
      </c>
      <c r="D281" s="41">
        <f>SUM(D272:D280)</f>
        <v>30.285000000000004</v>
      </c>
      <c r="E281" s="41">
        <f t="shared" ref="E281:G281" si="58">SUM(E272:E280)</f>
        <v>35.003999999999991</v>
      </c>
      <c r="F281" s="41">
        <f t="shared" si="58"/>
        <v>136.916</v>
      </c>
      <c r="G281" s="86">
        <f t="shared" si="58"/>
        <v>982.82899999999995</v>
      </c>
      <c r="H281" s="7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</row>
    <row r="282" spans="1:21" ht="25.5" customHeight="1" x14ac:dyDescent="0.25">
      <c r="A282" s="101" t="s">
        <v>2</v>
      </c>
      <c r="B282" s="9" t="s">
        <v>246</v>
      </c>
      <c r="C282" s="18">
        <v>200</v>
      </c>
      <c r="D282" s="15">
        <f>7.49*C282/150</f>
        <v>9.9866666666666664</v>
      </c>
      <c r="E282" s="15">
        <f>8.47*C282/150</f>
        <v>11.293333333333335</v>
      </c>
      <c r="F282" s="15">
        <f>26.5*C282/150</f>
        <v>35.333333333333336</v>
      </c>
      <c r="G282" s="82">
        <f>212.19*C282/150</f>
        <v>282.92</v>
      </c>
      <c r="H282" s="73" t="s">
        <v>245</v>
      </c>
      <c r="I282" s="63">
        <v>31.08</v>
      </c>
      <c r="J282" s="63">
        <v>60.476000000000006</v>
      </c>
      <c r="K282" s="63">
        <v>256.774</v>
      </c>
      <c r="L282" s="63">
        <v>332.24799999999993</v>
      </c>
      <c r="M282" s="63">
        <v>49.341999999999999</v>
      </c>
      <c r="N282" s="63">
        <v>449.67</v>
      </c>
      <c r="O282" s="63">
        <v>65.953119999999998</v>
      </c>
      <c r="P282" s="63">
        <v>1.5438000000000001</v>
      </c>
      <c r="Q282" s="63">
        <v>114.94</v>
      </c>
      <c r="R282" s="63">
        <v>0.17879999999999999</v>
      </c>
      <c r="S282" s="63">
        <v>0.56359999999999999</v>
      </c>
      <c r="T282" s="63">
        <v>0.31340000000000001</v>
      </c>
      <c r="U282" s="63">
        <v>0.94399999999999995</v>
      </c>
    </row>
    <row r="283" spans="1:21" ht="15" customHeight="1" x14ac:dyDescent="0.25">
      <c r="A283" s="101"/>
      <c r="B283" s="6" t="s">
        <v>169</v>
      </c>
      <c r="C283" s="12">
        <v>25</v>
      </c>
      <c r="D283" s="50">
        <v>0.1</v>
      </c>
      <c r="E283" s="49">
        <v>0</v>
      </c>
      <c r="F283" s="49">
        <v>16.25</v>
      </c>
      <c r="G283" s="50">
        <v>65.5</v>
      </c>
      <c r="H283" s="73" t="s">
        <v>168</v>
      </c>
      <c r="I283" s="63">
        <v>0</v>
      </c>
      <c r="J283" s="63">
        <v>0</v>
      </c>
      <c r="K283" s="63">
        <v>32.25</v>
      </c>
      <c r="L283" s="63">
        <v>3.5</v>
      </c>
      <c r="M283" s="63">
        <v>1.75</v>
      </c>
      <c r="N283" s="63">
        <v>2.25</v>
      </c>
      <c r="O283" s="63">
        <v>0</v>
      </c>
      <c r="P283" s="63">
        <v>0.32500000000000001</v>
      </c>
      <c r="Q283" s="63">
        <v>0</v>
      </c>
      <c r="R283" s="63">
        <v>2.5000000000000001E-3</v>
      </c>
      <c r="S283" s="63">
        <v>5.0000000000000001E-3</v>
      </c>
      <c r="T283" s="63">
        <v>0</v>
      </c>
      <c r="U283" s="63">
        <v>0.125</v>
      </c>
    </row>
    <row r="284" spans="1:21" ht="26.25" customHeight="1" x14ac:dyDescent="0.25">
      <c r="A284" s="101"/>
      <c r="B284" s="8" t="s">
        <v>167</v>
      </c>
      <c r="C284" s="18">
        <v>180</v>
      </c>
      <c r="D284" s="15">
        <v>4.8600000000000003</v>
      </c>
      <c r="E284" s="15">
        <v>3.9600000000000004</v>
      </c>
      <c r="F284" s="15">
        <v>7.9200000000000008</v>
      </c>
      <c r="G284" s="82">
        <v>86.76</v>
      </c>
      <c r="H284" s="73" t="s">
        <v>118</v>
      </c>
      <c r="I284" s="63">
        <v>16.2</v>
      </c>
      <c r="J284" s="63">
        <v>3.6</v>
      </c>
      <c r="K284" s="63">
        <v>262.8</v>
      </c>
      <c r="L284" s="63">
        <v>216</v>
      </c>
      <c r="M284" s="63">
        <v>25.2</v>
      </c>
      <c r="N284" s="63">
        <v>162</v>
      </c>
      <c r="O284" s="63">
        <v>36</v>
      </c>
      <c r="P284" s="63">
        <v>0.18</v>
      </c>
      <c r="Q284" s="63">
        <v>39.6</v>
      </c>
      <c r="R284" s="63">
        <v>7.2000000000000008E-2</v>
      </c>
      <c r="S284" s="63">
        <v>0.27</v>
      </c>
      <c r="T284" s="63">
        <v>5.3999999999999992E-2</v>
      </c>
      <c r="U284" s="63">
        <v>2.34</v>
      </c>
    </row>
    <row r="285" spans="1:21" ht="15" customHeight="1" x14ac:dyDescent="0.25">
      <c r="A285" s="112" t="s">
        <v>17</v>
      </c>
      <c r="B285" s="113"/>
      <c r="C285" s="39">
        <f>C282+C283+C284</f>
        <v>405</v>
      </c>
      <c r="D285" s="38">
        <f>SUM(D282:D284)</f>
        <v>14.946666666666665</v>
      </c>
      <c r="E285" s="38">
        <f t="shared" ref="E285:G285" si="59">SUM(E282:E284)</f>
        <v>15.253333333333336</v>
      </c>
      <c r="F285" s="38">
        <f t="shared" si="59"/>
        <v>59.503333333333337</v>
      </c>
      <c r="G285" s="83">
        <f t="shared" si="59"/>
        <v>435.18</v>
      </c>
      <c r="H285" s="7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</row>
    <row r="286" spans="1:21" ht="15" customHeight="1" x14ac:dyDescent="0.25">
      <c r="A286" s="101" t="s">
        <v>3</v>
      </c>
      <c r="B286" s="8" t="s">
        <v>247</v>
      </c>
      <c r="C286" s="12">
        <v>100</v>
      </c>
      <c r="D286" s="15">
        <v>2.5299999999999998</v>
      </c>
      <c r="E286" s="15">
        <v>6.51</v>
      </c>
      <c r="F286" s="15">
        <v>8.16</v>
      </c>
      <c r="G286" s="82">
        <v>101.35</v>
      </c>
      <c r="H286" s="73" t="s">
        <v>125</v>
      </c>
      <c r="I286" s="63">
        <v>10.95</v>
      </c>
      <c r="J286" s="63">
        <v>3.3807600000000004</v>
      </c>
      <c r="K286" s="63">
        <v>275.73700000000002</v>
      </c>
      <c r="L286" s="63">
        <v>27.053999999999995</v>
      </c>
      <c r="M286" s="63">
        <v>16.126000000000001</v>
      </c>
      <c r="N286" s="63">
        <v>62.604999999999997</v>
      </c>
      <c r="O286" s="63">
        <v>27.85</v>
      </c>
      <c r="P286" s="63">
        <v>0.84870000000000001</v>
      </c>
      <c r="Q286" s="63">
        <v>29.86</v>
      </c>
      <c r="R286" s="63">
        <v>6.1899999999999997E-2</v>
      </c>
      <c r="S286" s="63">
        <v>8.8399999999999992E-2</v>
      </c>
      <c r="T286" s="63">
        <v>0.22</v>
      </c>
      <c r="U286" s="63">
        <v>10.86</v>
      </c>
    </row>
    <row r="287" spans="1:21" ht="29.25" customHeight="1" x14ac:dyDescent="0.25">
      <c r="A287" s="101"/>
      <c r="B287" s="5" t="s">
        <v>249</v>
      </c>
      <c r="C287" s="18">
        <v>100</v>
      </c>
      <c r="D287" s="15">
        <v>6.8428571428570999</v>
      </c>
      <c r="E287" s="15">
        <v>1.85</v>
      </c>
      <c r="F287" s="15">
        <v>6.7428571428571402</v>
      </c>
      <c r="G287" s="82">
        <v>75.007142857142853</v>
      </c>
      <c r="H287" s="73" t="s">
        <v>248</v>
      </c>
      <c r="I287" s="63">
        <v>125.51</v>
      </c>
      <c r="J287" s="63">
        <v>11.206928571428572</v>
      </c>
      <c r="K287" s="63">
        <v>368.86499999999995</v>
      </c>
      <c r="L287" s="63">
        <v>40.676428571428573</v>
      </c>
      <c r="M287" s="63">
        <v>48.39142857142857</v>
      </c>
      <c r="N287" s="63">
        <v>185.87714285714284</v>
      </c>
      <c r="O287" s="63">
        <v>499.67928571428575</v>
      </c>
      <c r="P287" s="63">
        <v>0.86485714285714299</v>
      </c>
      <c r="Q287" s="63">
        <v>401.9285714285715</v>
      </c>
      <c r="R287" s="63">
        <v>9.6835714285714289E-2</v>
      </c>
      <c r="S287" s="63">
        <v>9.575714285714286E-2</v>
      </c>
      <c r="T287" s="63">
        <v>8.6428571428571423</v>
      </c>
      <c r="U287" s="63">
        <v>3.4321428571428569</v>
      </c>
    </row>
    <row r="288" spans="1:21" ht="15" customHeight="1" x14ac:dyDescent="0.25">
      <c r="A288" s="101"/>
      <c r="B288" s="5" t="s">
        <v>220</v>
      </c>
      <c r="C288" s="18">
        <v>180</v>
      </c>
      <c r="D288" s="15">
        <v>3.57</v>
      </c>
      <c r="E288" s="15">
        <v>4.7699999999999996</v>
      </c>
      <c r="F288" s="15">
        <v>36.045000000000002</v>
      </c>
      <c r="G288" s="82">
        <v>201.405</v>
      </c>
      <c r="H288" s="73" t="s">
        <v>107</v>
      </c>
      <c r="I288" s="63">
        <v>37.03</v>
      </c>
      <c r="J288" s="63">
        <v>9.7570800000000002</v>
      </c>
      <c r="K288" s="63">
        <v>66.671999999999997</v>
      </c>
      <c r="L288" s="63">
        <v>13.694399999999998</v>
      </c>
      <c r="M288" s="63">
        <v>32.476500000000001</v>
      </c>
      <c r="N288" s="63">
        <v>99.9</v>
      </c>
      <c r="O288" s="63">
        <v>32.266799999999996</v>
      </c>
      <c r="P288" s="63">
        <v>0.70920000000000005</v>
      </c>
      <c r="Q288" s="63">
        <v>36.450000000000003</v>
      </c>
      <c r="R288" s="63">
        <v>5.2073999999999995E-2</v>
      </c>
      <c r="S288" s="63">
        <v>3.5352000000000001E-2</v>
      </c>
      <c r="T288" s="63">
        <v>0.1053</v>
      </c>
      <c r="U288" s="63">
        <v>0</v>
      </c>
    </row>
    <row r="289" spans="1:21" ht="15" customHeight="1" x14ac:dyDescent="0.25">
      <c r="A289" s="101"/>
      <c r="B289" s="5" t="s">
        <v>6</v>
      </c>
      <c r="C289" s="12">
        <v>200</v>
      </c>
      <c r="D289" s="13">
        <v>1</v>
      </c>
      <c r="E289" s="13">
        <v>0.2</v>
      </c>
      <c r="F289" s="13">
        <v>20.2</v>
      </c>
      <c r="G289" s="81">
        <v>86.6</v>
      </c>
      <c r="H289" s="73" t="s">
        <v>84</v>
      </c>
      <c r="I289" s="63">
        <v>2</v>
      </c>
      <c r="J289" s="63">
        <v>0</v>
      </c>
      <c r="K289" s="63">
        <v>240</v>
      </c>
      <c r="L289" s="63">
        <v>14</v>
      </c>
      <c r="M289" s="63">
        <v>8</v>
      </c>
      <c r="N289" s="63">
        <v>14</v>
      </c>
      <c r="O289" s="63">
        <v>0</v>
      </c>
      <c r="P289" s="63">
        <v>2.8</v>
      </c>
      <c r="Q289" s="63">
        <v>0</v>
      </c>
      <c r="R289" s="63">
        <v>0.02</v>
      </c>
      <c r="S289" s="63">
        <v>0.02</v>
      </c>
      <c r="T289" s="63">
        <v>0</v>
      </c>
      <c r="U289" s="63">
        <v>4</v>
      </c>
    </row>
    <row r="290" spans="1:21" ht="15" customHeight="1" x14ac:dyDescent="0.25">
      <c r="A290" s="101"/>
      <c r="B290" s="9" t="s">
        <v>4</v>
      </c>
      <c r="C290" s="12">
        <v>60</v>
      </c>
      <c r="D290" s="13">
        <f>8*C290/100</f>
        <v>4.8</v>
      </c>
      <c r="E290" s="13">
        <f>1.5*C290/100</f>
        <v>0.9</v>
      </c>
      <c r="F290" s="13">
        <f>40.1*C290/100</f>
        <v>24.06</v>
      </c>
      <c r="G290" s="81">
        <f>206*C290/100</f>
        <v>123.6</v>
      </c>
      <c r="H290" s="73" t="s">
        <v>87</v>
      </c>
      <c r="I290" s="63">
        <v>0</v>
      </c>
      <c r="J290" s="63">
        <v>18.54</v>
      </c>
      <c r="K290" s="63">
        <v>147</v>
      </c>
      <c r="L290" s="63">
        <v>21</v>
      </c>
      <c r="M290" s="63">
        <v>28.2</v>
      </c>
      <c r="N290" s="63">
        <v>94.8</v>
      </c>
      <c r="O290" s="63">
        <v>0</v>
      </c>
      <c r="P290" s="63">
        <v>2.34</v>
      </c>
      <c r="Q290" s="63">
        <v>0</v>
      </c>
      <c r="R290" s="63">
        <v>0.10799999999999998</v>
      </c>
      <c r="S290" s="63">
        <v>4.8000000000000001E-2</v>
      </c>
      <c r="T290" s="63">
        <v>0</v>
      </c>
      <c r="U290" s="63">
        <v>0</v>
      </c>
    </row>
    <row r="291" spans="1:21" ht="15" customHeight="1" x14ac:dyDescent="0.25">
      <c r="A291" s="102" t="s">
        <v>18</v>
      </c>
      <c r="B291" s="102"/>
      <c r="C291" s="40">
        <f>C286+C287+C288+C289+C290</f>
        <v>640</v>
      </c>
      <c r="D291" s="41">
        <f>SUM(D286:D290)</f>
        <v>18.742857142857101</v>
      </c>
      <c r="E291" s="41">
        <f t="shared" ref="E291:G291" si="60">SUM(E286:E290)</f>
        <v>14.229999999999999</v>
      </c>
      <c r="F291" s="41">
        <f t="shared" si="60"/>
        <v>95.207857142857151</v>
      </c>
      <c r="G291" s="86">
        <f t="shared" si="60"/>
        <v>587.96214285714291</v>
      </c>
      <c r="H291" s="73"/>
    </row>
    <row r="292" spans="1:21" ht="25.5" customHeight="1" x14ac:dyDescent="0.25">
      <c r="A292" s="101" t="s">
        <v>19</v>
      </c>
      <c r="B292" s="8" t="s">
        <v>156</v>
      </c>
      <c r="C292" s="18">
        <v>200</v>
      </c>
      <c r="D292" s="15">
        <v>5.8</v>
      </c>
      <c r="E292" s="15">
        <v>5</v>
      </c>
      <c r="F292" s="15">
        <v>8</v>
      </c>
      <c r="G292" s="82">
        <v>100.2</v>
      </c>
      <c r="H292" s="73" t="s">
        <v>86</v>
      </c>
      <c r="I292" s="63">
        <v>18</v>
      </c>
      <c r="J292" s="63">
        <v>4</v>
      </c>
      <c r="K292" s="63">
        <v>292</v>
      </c>
      <c r="L292" s="63">
        <v>240</v>
      </c>
      <c r="M292" s="63">
        <v>28</v>
      </c>
      <c r="N292" s="63">
        <v>180</v>
      </c>
      <c r="O292" s="63">
        <v>40</v>
      </c>
      <c r="P292" s="63">
        <v>0.2</v>
      </c>
      <c r="Q292" s="63">
        <v>44</v>
      </c>
      <c r="R292" s="63">
        <v>0.08</v>
      </c>
      <c r="S292" s="63">
        <v>0.34</v>
      </c>
      <c r="T292" s="63">
        <v>0</v>
      </c>
      <c r="U292" s="63">
        <v>1.4</v>
      </c>
    </row>
    <row r="293" spans="1:21" ht="15" customHeight="1" x14ac:dyDescent="0.25">
      <c r="A293" s="101"/>
      <c r="B293" s="6" t="s">
        <v>7</v>
      </c>
      <c r="C293" s="12">
        <v>25</v>
      </c>
      <c r="D293" s="13">
        <v>1.125</v>
      </c>
      <c r="E293" s="13">
        <v>0.435</v>
      </c>
      <c r="F293" s="13">
        <v>7.71</v>
      </c>
      <c r="G293" s="82">
        <v>39.15</v>
      </c>
      <c r="H293" s="73" t="s">
        <v>89</v>
      </c>
      <c r="I293" s="63">
        <v>0</v>
      </c>
      <c r="J293" s="63">
        <v>0</v>
      </c>
      <c r="K293" s="63">
        <v>23</v>
      </c>
      <c r="L293" s="63">
        <v>4.75</v>
      </c>
      <c r="M293" s="63">
        <v>3.25</v>
      </c>
      <c r="N293" s="63">
        <v>16.25</v>
      </c>
      <c r="O293" s="63">
        <v>0</v>
      </c>
      <c r="P293" s="63">
        <v>0.3</v>
      </c>
      <c r="Q293" s="63">
        <v>0</v>
      </c>
      <c r="R293" s="63">
        <v>2.75E-2</v>
      </c>
      <c r="S293" s="63">
        <v>7.4999999999999997E-3</v>
      </c>
      <c r="T293" s="63">
        <v>0</v>
      </c>
      <c r="U293" s="63">
        <v>0</v>
      </c>
    </row>
    <row r="294" spans="1:21" ht="15" customHeight="1" x14ac:dyDescent="0.25">
      <c r="A294" s="102" t="s">
        <v>22</v>
      </c>
      <c r="B294" s="102"/>
      <c r="C294" s="40">
        <f>C292+C293</f>
        <v>225</v>
      </c>
      <c r="D294" s="41">
        <f>SUM(D292:D293)</f>
        <v>6.9249999999999998</v>
      </c>
      <c r="E294" s="41">
        <f t="shared" ref="E294:G294" si="61">SUM(E292:E293)</f>
        <v>5.4349999999999996</v>
      </c>
      <c r="F294" s="41">
        <f t="shared" si="61"/>
        <v>15.71</v>
      </c>
      <c r="G294" s="86">
        <f t="shared" si="61"/>
        <v>139.35</v>
      </c>
      <c r="H294" s="73"/>
    </row>
    <row r="295" spans="1:21" ht="15" customHeight="1" x14ac:dyDescent="0.25">
      <c r="A295" s="115" t="s">
        <v>37</v>
      </c>
      <c r="B295" s="115"/>
      <c r="C295" s="21"/>
      <c r="D295" s="26">
        <f>D271+D281+D285+D291+D294</f>
        <v>91.991023809523767</v>
      </c>
      <c r="E295" s="26">
        <f t="shared" ref="E295:G295" si="62">E271+E281+E285+E291+E294</f>
        <v>99.185333333333332</v>
      </c>
      <c r="F295" s="26">
        <f t="shared" si="62"/>
        <v>394.41319047619049</v>
      </c>
      <c r="G295" s="87">
        <f t="shared" si="62"/>
        <v>2843.1261428571429</v>
      </c>
      <c r="H295" s="76"/>
      <c r="I295" s="66">
        <f>SUM(I265:I294)</f>
        <v>380.298</v>
      </c>
      <c r="J295" s="66">
        <f t="shared" ref="J295:U295" si="63">SUM(J265:J294)</f>
        <v>159.66208857142857</v>
      </c>
      <c r="K295" s="66">
        <f t="shared" si="63"/>
        <v>5379.9442999999992</v>
      </c>
      <c r="L295" s="66">
        <f t="shared" si="63"/>
        <v>1666.0009285714289</v>
      </c>
      <c r="M295" s="66">
        <f t="shared" si="63"/>
        <v>506.23462857142846</v>
      </c>
      <c r="N295" s="66">
        <f t="shared" si="63"/>
        <v>2208.138768978778</v>
      </c>
      <c r="O295" s="66">
        <f t="shared" si="63"/>
        <v>1018.3276057142858</v>
      </c>
      <c r="P295" s="66">
        <f t="shared" si="63"/>
        <v>24.759987142857145</v>
      </c>
      <c r="Q295" s="66">
        <f t="shared" si="63"/>
        <v>2145.6665714285709</v>
      </c>
      <c r="R295" s="66">
        <f t="shared" si="63"/>
        <v>1.6352537142857144</v>
      </c>
      <c r="S295" s="66">
        <f t="shared" si="63"/>
        <v>2.6277931428571426</v>
      </c>
      <c r="T295" s="66">
        <f t="shared" si="63"/>
        <v>11.038937142857142</v>
      </c>
      <c r="U295" s="66">
        <f t="shared" si="63"/>
        <v>151.15094285714287</v>
      </c>
    </row>
    <row r="296" spans="1:21" ht="15" customHeight="1" x14ac:dyDescent="0.25">
      <c r="A296" s="108" t="s">
        <v>38</v>
      </c>
      <c r="B296" s="109"/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10"/>
    </row>
    <row r="297" spans="1:21" ht="27.75" customHeight="1" x14ac:dyDescent="0.25">
      <c r="A297" s="101" t="s">
        <v>0</v>
      </c>
      <c r="B297" s="9" t="s">
        <v>206</v>
      </c>
      <c r="C297" s="18">
        <v>250</v>
      </c>
      <c r="D297" s="15">
        <v>8.5469999999999988</v>
      </c>
      <c r="E297" s="15">
        <v>10.411999999999999</v>
      </c>
      <c r="F297" s="15">
        <v>38.75800000000001</v>
      </c>
      <c r="G297" s="82">
        <v>282.93</v>
      </c>
      <c r="H297" s="73" t="s">
        <v>205</v>
      </c>
      <c r="I297" s="63">
        <v>22.584</v>
      </c>
      <c r="J297" s="63">
        <v>3.7960000000000003</v>
      </c>
      <c r="K297" s="63">
        <v>279.66720000000004</v>
      </c>
      <c r="L297" s="63">
        <v>161.2704</v>
      </c>
      <c r="M297" s="63">
        <v>56.795599999999993</v>
      </c>
      <c r="N297" s="63">
        <v>223.2</v>
      </c>
      <c r="O297" s="63">
        <v>37.72</v>
      </c>
      <c r="P297" s="63">
        <v>1.4643199999999998</v>
      </c>
      <c r="Q297" s="63">
        <v>72.84</v>
      </c>
      <c r="R297" s="63">
        <v>0.25059999999999993</v>
      </c>
      <c r="S297" s="63">
        <v>0.21120000000000003</v>
      </c>
      <c r="T297" s="63">
        <v>0.16600000000000001</v>
      </c>
      <c r="U297" s="63">
        <v>1.56</v>
      </c>
    </row>
    <row r="298" spans="1:21" ht="15" customHeight="1" x14ac:dyDescent="0.25">
      <c r="A298" s="101"/>
      <c r="B298" s="6" t="s">
        <v>7</v>
      </c>
      <c r="C298" s="12">
        <v>40</v>
      </c>
      <c r="D298" s="13">
        <f>7.5*C298/100</f>
        <v>3</v>
      </c>
      <c r="E298" s="13">
        <f>2.9*C298/100</f>
        <v>1.1599999999999999</v>
      </c>
      <c r="F298" s="13">
        <f>51.4*C298/100</f>
        <v>20.56</v>
      </c>
      <c r="G298" s="82">
        <f>261*C298/100</f>
        <v>104.4</v>
      </c>
      <c r="H298" s="73" t="s">
        <v>89</v>
      </c>
      <c r="I298" s="63">
        <v>0</v>
      </c>
      <c r="J298" s="63">
        <v>0</v>
      </c>
      <c r="K298" s="63">
        <v>36.799999999999997</v>
      </c>
      <c r="L298" s="63">
        <v>7.6</v>
      </c>
      <c r="M298" s="63">
        <v>5.2</v>
      </c>
      <c r="N298" s="63">
        <v>26</v>
      </c>
      <c r="O298" s="63">
        <v>0</v>
      </c>
      <c r="P298" s="63">
        <v>0.48</v>
      </c>
      <c r="Q298" s="63">
        <v>0</v>
      </c>
      <c r="R298" s="63">
        <v>4.4000000000000004E-2</v>
      </c>
      <c r="S298" s="63">
        <v>1.2E-2</v>
      </c>
      <c r="T298" s="63">
        <v>0</v>
      </c>
      <c r="U298" s="63">
        <v>0</v>
      </c>
    </row>
    <row r="299" spans="1:21" ht="23.25" customHeight="1" x14ac:dyDescent="0.25">
      <c r="A299" s="101"/>
      <c r="B299" s="9" t="s">
        <v>142</v>
      </c>
      <c r="C299" s="14" t="s">
        <v>290</v>
      </c>
      <c r="D299" s="15">
        <f>0.08*C299/10</f>
        <v>0.16</v>
      </c>
      <c r="E299" s="15">
        <f>7.25*C299/10</f>
        <v>14.5</v>
      </c>
      <c r="F299" s="15">
        <f>0.13*C299/10</f>
        <v>0.26</v>
      </c>
      <c r="G299" s="82">
        <f>66.1*C299/10</f>
        <v>132.19999999999999</v>
      </c>
      <c r="H299" s="73" t="s">
        <v>143</v>
      </c>
      <c r="I299" s="63">
        <v>20</v>
      </c>
      <c r="J299" s="63">
        <v>0.2</v>
      </c>
      <c r="K299" s="63">
        <v>6</v>
      </c>
      <c r="L299" s="63">
        <v>4.8</v>
      </c>
      <c r="M299" s="63">
        <v>0.1</v>
      </c>
      <c r="N299" s="63">
        <v>6</v>
      </c>
      <c r="O299" s="63">
        <v>0.56000000000000005</v>
      </c>
      <c r="P299" s="63">
        <v>0.04</v>
      </c>
      <c r="Q299" s="63">
        <v>90</v>
      </c>
      <c r="R299" s="63">
        <v>2E-3</v>
      </c>
      <c r="S299" s="63">
        <v>2.4E-2</v>
      </c>
      <c r="T299" s="63">
        <v>0.26</v>
      </c>
      <c r="U299" s="63">
        <v>0</v>
      </c>
    </row>
    <row r="300" spans="1:21" ht="25.5" customHeight="1" x14ac:dyDescent="0.25">
      <c r="A300" s="101"/>
      <c r="B300" s="9" t="s">
        <v>181</v>
      </c>
      <c r="C300" s="12">
        <v>30</v>
      </c>
      <c r="D300" s="13">
        <v>6.96</v>
      </c>
      <c r="E300" s="13">
        <v>8.85</v>
      </c>
      <c r="F300" s="13">
        <v>0</v>
      </c>
      <c r="G300" s="82">
        <v>109.2</v>
      </c>
      <c r="H300" s="73" t="s">
        <v>180</v>
      </c>
      <c r="I300" s="63">
        <v>0</v>
      </c>
      <c r="J300" s="63">
        <v>4.3499999999999996</v>
      </c>
      <c r="K300" s="63">
        <v>26.4</v>
      </c>
      <c r="L300" s="63">
        <v>264</v>
      </c>
      <c r="M300" s="63">
        <v>10.5</v>
      </c>
      <c r="N300" s="63">
        <v>150</v>
      </c>
      <c r="O300" s="63">
        <v>0</v>
      </c>
      <c r="P300" s="63">
        <v>0.3</v>
      </c>
      <c r="Q300" s="63">
        <v>86.4</v>
      </c>
      <c r="R300" s="63">
        <v>1.2E-2</v>
      </c>
      <c r="S300" s="63">
        <v>0.09</v>
      </c>
      <c r="T300" s="63">
        <v>0.28799999999999998</v>
      </c>
      <c r="U300" s="63">
        <v>0.21</v>
      </c>
    </row>
    <row r="301" spans="1:21" ht="38.25" customHeight="1" x14ac:dyDescent="0.25">
      <c r="A301" s="101"/>
      <c r="B301" s="9" t="s">
        <v>178</v>
      </c>
      <c r="C301" s="14" t="s">
        <v>70</v>
      </c>
      <c r="D301" s="15">
        <v>1.782</v>
      </c>
      <c r="E301" s="15">
        <v>1.532</v>
      </c>
      <c r="F301" s="15">
        <v>12.288</v>
      </c>
      <c r="G301" s="82">
        <v>70.016999999999996</v>
      </c>
      <c r="H301" s="73" t="s">
        <v>90</v>
      </c>
      <c r="I301" s="63">
        <v>4.5</v>
      </c>
      <c r="J301" s="63">
        <v>1</v>
      </c>
      <c r="K301" s="63">
        <v>121.3</v>
      </c>
      <c r="L301" s="63">
        <v>64.709999999999994</v>
      </c>
      <c r="M301" s="63">
        <v>13</v>
      </c>
      <c r="N301" s="63">
        <v>50.94</v>
      </c>
      <c r="O301" s="63">
        <v>10</v>
      </c>
      <c r="P301" s="63">
        <v>0.23899999999999996</v>
      </c>
      <c r="Q301" s="63">
        <v>11</v>
      </c>
      <c r="R301" s="63">
        <v>2.2100000000000002E-2</v>
      </c>
      <c r="S301" s="63">
        <v>8.1000000000000003E-2</v>
      </c>
      <c r="T301" s="63">
        <v>1.4999999999999999E-2</v>
      </c>
      <c r="U301" s="63">
        <v>0.65</v>
      </c>
    </row>
    <row r="302" spans="1:21" ht="15" customHeight="1" x14ac:dyDescent="0.25">
      <c r="A302" s="101"/>
      <c r="B302" s="5" t="s">
        <v>145</v>
      </c>
      <c r="C302" s="12">
        <v>185</v>
      </c>
      <c r="D302" s="13">
        <v>0.4</v>
      </c>
      <c r="E302" s="13">
        <v>0.4</v>
      </c>
      <c r="F302" s="13">
        <v>9.8000000000000007</v>
      </c>
      <c r="G302" s="81">
        <v>44.4</v>
      </c>
      <c r="H302" s="73" t="s">
        <v>72</v>
      </c>
      <c r="I302" s="63">
        <v>0</v>
      </c>
      <c r="J302" s="63">
        <v>0</v>
      </c>
      <c r="K302" s="63">
        <v>278</v>
      </c>
      <c r="L302" s="63">
        <v>16</v>
      </c>
      <c r="M302" s="63">
        <v>9</v>
      </c>
      <c r="N302" s="63">
        <v>11</v>
      </c>
      <c r="O302" s="63">
        <v>0</v>
      </c>
      <c r="P302" s="63">
        <v>2.2000000000000002</v>
      </c>
      <c r="Q302" s="63">
        <v>0</v>
      </c>
      <c r="R302" s="63">
        <v>0.03</v>
      </c>
      <c r="S302" s="63">
        <v>0.02</v>
      </c>
      <c r="T302" s="63">
        <v>0</v>
      </c>
      <c r="U302" s="63">
        <v>10</v>
      </c>
    </row>
    <row r="303" spans="1:21" ht="15" customHeight="1" x14ac:dyDescent="0.25">
      <c r="A303" s="114" t="s">
        <v>15</v>
      </c>
      <c r="B303" s="114"/>
      <c r="C303" s="45">
        <f>C297+C298+C299+C300+C301+C302</f>
        <v>725</v>
      </c>
      <c r="D303" s="46">
        <f>SUM(D297:D302)</f>
        <v>20.848999999999997</v>
      </c>
      <c r="E303" s="46">
        <f t="shared" ref="E303:G303" si="64">SUM(E297:E302)</f>
        <v>36.853999999999992</v>
      </c>
      <c r="F303" s="46">
        <f t="shared" si="64"/>
        <v>81.666000000000011</v>
      </c>
      <c r="G303" s="92">
        <f t="shared" si="64"/>
        <v>743.14700000000005</v>
      </c>
      <c r="H303" s="7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</row>
    <row r="304" spans="1:21" ht="15" customHeight="1" x14ac:dyDescent="0.25">
      <c r="A304" s="101" t="s">
        <v>1</v>
      </c>
      <c r="B304" s="7" t="s">
        <v>210</v>
      </c>
      <c r="C304" s="12">
        <v>100</v>
      </c>
      <c r="D304" s="13">
        <v>1.1599999999999999</v>
      </c>
      <c r="E304" s="13">
        <v>0.35</v>
      </c>
      <c r="F304" s="13">
        <v>5.97</v>
      </c>
      <c r="G304" s="81">
        <v>31.63</v>
      </c>
      <c r="H304" s="73" t="s">
        <v>209</v>
      </c>
      <c r="I304" s="63">
        <v>124.77</v>
      </c>
      <c r="J304" s="63">
        <v>9.5000000000000001E-2</v>
      </c>
      <c r="K304" s="63">
        <v>190.54</v>
      </c>
      <c r="L304" s="63">
        <v>47.73</v>
      </c>
      <c r="M304" s="63">
        <v>37.42</v>
      </c>
      <c r="N304" s="63">
        <v>56.756</v>
      </c>
      <c r="O304" s="63">
        <v>52.34</v>
      </c>
      <c r="P304" s="63">
        <v>0.83899999999999997</v>
      </c>
      <c r="Q304" s="63">
        <v>1900</v>
      </c>
      <c r="R304" s="63">
        <v>5.7000000000000002E-2</v>
      </c>
      <c r="S304" s="63">
        <v>6.6500000000000004E-2</v>
      </c>
      <c r="T304" s="63">
        <v>0</v>
      </c>
      <c r="U304" s="63">
        <v>4.75</v>
      </c>
    </row>
    <row r="305" spans="1:21" ht="15" customHeight="1" x14ac:dyDescent="0.25">
      <c r="A305" s="101"/>
      <c r="B305" s="9" t="s">
        <v>250</v>
      </c>
      <c r="C305" s="12">
        <v>300</v>
      </c>
      <c r="D305" s="13">
        <v>2.6470000000000002</v>
      </c>
      <c r="E305" s="13">
        <v>6.7140000000000004</v>
      </c>
      <c r="F305" s="13">
        <v>18.396999999999998</v>
      </c>
      <c r="G305" s="81">
        <v>144.55399999999997</v>
      </c>
      <c r="H305" s="73" t="s">
        <v>126</v>
      </c>
      <c r="I305" s="63">
        <v>39.672999999999995</v>
      </c>
      <c r="J305" s="63">
        <v>0.9166584000000001</v>
      </c>
      <c r="K305" s="63">
        <v>577.84820000000002</v>
      </c>
      <c r="L305" s="63">
        <v>55.055000000000007</v>
      </c>
      <c r="M305" s="63">
        <v>36.57</v>
      </c>
      <c r="N305" s="63">
        <v>83.454599999999999</v>
      </c>
      <c r="O305" s="63">
        <v>28.38</v>
      </c>
      <c r="P305" s="63">
        <v>1.8081400000000003</v>
      </c>
      <c r="Q305" s="63">
        <v>254.38120000000001</v>
      </c>
      <c r="R305" s="63">
        <v>9.4814000000000009E-2</v>
      </c>
      <c r="S305" s="63">
        <v>8.9981999999999993E-2</v>
      </c>
      <c r="T305" s="63">
        <v>7.000000000000001E-3</v>
      </c>
      <c r="U305" s="63">
        <v>20.484999999999999</v>
      </c>
    </row>
    <row r="306" spans="1:21" ht="24.75" customHeight="1" x14ac:dyDescent="0.25">
      <c r="A306" s="101"/>
      <c r="B306" s="8" t="s">
        <v>251</v>
      </c>
      <c r="C306" s="12">
        <v>100</v>
      </c>
      <c r="D306" s="13">
        <v>9.4</v>
      </c>
      <c r="E306" s="13">
        <v>6.78</v>
      </c>
      <c r="F306" s="13">
        <v>5.51</v>
      </c>
      <c r="G306" s="81">
        <v>120.66</v>
      </c>
      <c r="H306" s="73" t="s">
        <v>128</v>
      </c>
      <c r="I306" s="63">
        <v>117.58</v>
      </c>
      <c r="J306" s="63">
        <v>16.436699999999998</v>
      </c>
      <c r="K306" s="63">
        <v>372.34800000000001</v>
      </c>
      <c r="L306" s="63">
        <v>63.215000000000003</v>
      </c>
      <c r="M306" s="63">
        <v>50.89</v>
      </c>
      <c r="N306" s="63">
        <v>215.17500000000001</v>
      </c>
      <c r="O306" s="63">
        <v>484.745</v>
      </c>
      <c r="P306" s="63">
        <v>1.3187</v>
      </c>
      <c r="Q306" s="63">
        <v>443.78</v>
      </c>
      <c r="R306" s="63">
        <v>0.12967000000000001</v>
      </c>
      <c r="S306" s="63">
        <v>0.17224</v>
      </c>
      <c r="T306" s="63">
        <v>13.9</v>
      </c>
      <c r="U306" s="63">
        <v>2.3210000000000002</v>
      </c>
    </row>
    <row r="307" spans="1:21" ht="24.75" customHeight="1" x14ac:dyDescent="0.25">
      <c r="A307" s="101"/>
      <c r="B307" s="5" t="s">
        <v>176</v>
      </c>
      <c r="C307" s="18">
        <v>50</v>
      </c>
      <c r="D307" s="15">
        <v>1.4750000000000001</v>
      </c>
      <c r="E307" s="15">
        <v>1.1000000000000001</v>
      </c>
      <c r="F307" s="15">
        <v>8.5050000000000008</v>
      </c>
      <c r="G307" s="82">
        <v>49.825000000000003</v>
      </c>
      <c r="H307" s="73" t="s">
        <v>130</v>
      </c>
      <c r="I307" s="63">
        <v>11.55</v>
      </c>
      <c r="J307" s="63">
        <v>0.83700000000000008</v>
      </c>
      <c r="K307" s="63">
        <v>206.77350000000001</v>
      </c>
      <c r="L307" s="63">
        <v>21.4435</v>
      </c>
      <c r="M307" s="63">
        <v>23.551500000000001</v>
      </c>
      <c r="N307" s="63">
        <v>43.531999999999996</v>
      </c>
      <c r="O307" s="63">
        <v>28.4254</v>
      </c>
      <c r="P307" s="63">
        <v>0.72155000000000002</v>
      </c>
      <c r="Q307" s="63">
        <v>836.75</v>
      </c>
      <c r="R307" s="63">
        <v>5.3600000000000002E-2</v>
      </c>
      <c r="S307" s="63">
        <v>5.1880000000000009E-2</v>
      </c>
      <c r="T307" s="63">
        <v>1.95E-2</v>
      </c>
      <c r="U307" s="63">
        <v>8.5399999999999991</v>
      </c>
    </row>
    <row r="308" spans="1:21" ht="26.25" customHeight="1" x14ac:dyDescent="0.25">
      <c r="A308" s="116"/>
      <c r="B308" s="9" t="s">
        <v>160</v>
      </c>
      <c r="C308" s="18">
        <v>180</v>
      </c>
      <c r="D308" s="15">
        <v>5.5380000000000003</v>
      </c>
      <c r="E308" s="15">
        <v>4.5864000000000003</v>
      </c>
      <c r="F308" s="15">
        <v>34.101599999999991</v>
      </c>
      <c r="G308" s="82">
        <v>199.82039999999998</v>
      </c>
      <c r="H308" s="73" t="s">
        <v>96</v>
      </c>
      <c r="I308" s="63">
        <v>36.92</v>
      </c>
      <c r="J308" s="63">
        <v>7.2000000000000008E-2</v>
      </c>
      <c r="K308" s="63">
        <v>77.597999999999999</v>
      </c>
      <c r="L308" s="63">
        <v>19.98</v>
      </c>
      <c r="M308" s="63">
        <v>10.224</v>
      </c>
      <c r="N308" s="63">
        <v>56.754000000000005</v>
      </c>
      <c r="O308" s="63">
        <v>14.2776</v>
      </c>
      <c r="P308" s="63">
        <v>1.0458000000000001</v>
      </c>
      <c r="Q308" s="63">
        <v>32.4</v>
      </c>
      <c r="R308" s="63">
        <v>0.10476000000000001</v>
      </c>
      <c r="S308" s="63">
        <v>3.3119999999999997E-2</v>
      </c>
      <c r="T308" s="63">
        <v>9.3599999999999989E-2</v>
      </c>
      <c r="U308" s="63">
        <v>0</v>
      </c>
    </row>
    <row r="309" spans="1:21" ht="40.5" customHeight="1" x14ac:dyDescent="0.25">
      <c r="A309" s="116"/>
      <c r="B309" s="9" t="s">
        <v>208</v>
      </c>
      <c r="C309" s="12">
        <v>200</v>
      </c>
      <c r="D309" s="13">
        <v>0</v>
      </c>
      <c r="E309" s="13">
        <v>0</v>
      </c>
      <c r="F309" s="13">
        <v>20.802</v>
      </c>
      <c r="G309" s="81">
        <v>83.206999999999994</v>
      </c>
      <c r="H309" s="73" t="s">
        <v>207</v>
      </c>
      <c r="I309" s="63">
        <v>0</v>
      </c>
      <c r="J309" s="63">
        <v>0</v>
      </c>
      <c r="K309" s="63">
        <v>0.3</v>
      </c>
      <c r="L309" s="63">
        <v>0.3</v>
      </c>
      <c r="M309" s="63">
        <v>0</v>
      </c>
      <c r="N309" s="63">
        <v>0</v>
      </c>
      <c r="O309" s="63">
        <v>0</v>
      </c>
      <c r="P309" s="63">
        <v>0.03</v>
      </c>
      <c r="Q309" s="63">
        <v>0</v>
      </c>
      <c r="R309" s="63">
        <v>0</v>
      </c>
      <c r="S309" s="63">
        <v>0</v>
      </c>
      <c r="T309" s="63">
        <v>0</v>
      </c>
      <c r="U309" s="63">
        <v>1.1200000000000001</v>
      </c>
    </row>
    <row r="310" spans="1:21" ht="15" customHeight="1" x14ac:dyDescent="0.25">
      <c r="A310" s="116"/>
      <c r="B310" s="9" t="s">
        <v>4</v>
      </c>
      <c r="C310" s="12">
        <v>80</v>
      </c>
      <c r="D310" s="13">
        <f>8*C310/100</f>
        <v>6.4</v>
      </c>
      <c r="E310" s="13">
        <f>1.5*C310/100</f>
        <v>1.2</v>
      </c>
      <c r="F310" s="13">
        <f>40.1*C310/100</f>
        <v>32.08</v>
      </c>
      <c r="G310" s="81">
        <f>206*C310/100</f>
        <v>164.8</v>
      </c>
      <c r="H310" s="73" t="s">
        <v>87</v>
      </c>
      <c r="I310" s="63">
        <v>0</v>
      </c>
      <c r="J310" s="63">
        <v>24.72</v>
      </c>
      <c r="K310" s="63">
        <v>196</v>
      </c>
      <c r="L310" s="63">
        <v>28</v>
      </c>
      <c r="M310" s="63">
        <v>37.6</v>
      </c>
      <c r="N310" s="63">
        <v>126.4</v>
      </c>
      <c r="O310" s="63">
        <v>0</v>
      </c>
      <c r="P310" s="63">
        <v>3.12</v>
      </c>
      <c r="Q310" s="63">
        <v>0</v>
      </c>
      <c r="R310" s="63">
        <v>0.14399999999999999</v>
      </c>
      <c r="S310" s="63">
        <v>6.4000000000000001E-2</v>
      </c>
      <c r="T310" s="63">
        <v>0</v>
      </c>
      <c r="U310" s="63">
        <v>0</v>
      </c>
    </row>
    <row r="311" spans="1:21" ht="15" customHeight="1" x14ac:dyDescent="0.25">
      <c r="A311" s="116"/>
      <c r="B311" s="9" t="s">
        <v>5</v>
      </c>
      <c r="C311" s="12">
        <v>80</v>
      </c>
      <c r="D311" s="13">
        <f>7.6*C311/100</f>
        <v>6.08</v>
      </c>
      <c r="E311" s="13">
        <f>0.8*C311/100</f>
        <v>0.64</v>
      </c>
      <c r="F311" s="13">
        <f>49.2*C311/100</f>
        <v>39.36</v>
      </c>
      <c r="G311" s="82">
        <f>234*C311/100</f>
        <v>187.2</v>
      </c>
      <c r="H311" s="73" t="s">
        <v>88</v>
      </c>
      <c r="I311" s="63">
        <v>2.56</v>
      </c>
      <c r="J311" s="63">
        <v>4.8</v>
      </c>
      <c r="K311" s="63">
        <v>74.400000000000006</v>
      </c>
      <c r="L311" s="63">
        <v>16</v>
      </c>
      <c r="M311" s="63">
        <v>11.2</v>
      </c>
      <c r="N311" s="63">
        <v>52</v>
      </c>
      <c r="O311" s="63">
        <v>11.6</v>
      </c>
      <c r="P311" s="63">
        <v>0.88</v>
      </c>
      <c r="Q311" s="63">
        <v>0</v>
      </c>
      <c r="R311" s="63">
        <v>8.8000000000000009E-2</v>
      </c>
      <c r="S311" s="63">
        <v>2.4E-2</v>
      </c>
      <c r="T311" s="63">
        <v>0</v>
      </c>
      <c r="U311" s="63">
        <v>0</v>
      </c>
    </row>
    <row r="312" spans="1:21" ht="15" customHeight="1" x14ac:dyDescent="0.25">
      <c r="A312" s="111" t="s">
        <v>25</v>
      </c>
      <c r="B312" s="111"/>
      <c r="C312" s="48">
        <f>C304+C305+C306+C307+C308+C309+C310+C311</f>
        <v>1090</v>
      </c>
      <c r="D312" s="41">
        <f>SUM(D304:D311)</f>
        <v>32.699999999999996</v>
      </c>
      <c r="E312" s="41">
        <f t="shared" ref="E312:G312" si="65">SUM(E304:E311)</f>
        <v>21.3704</v>
      </c>
      <c r="F312" s="41">
        <f t="shared" si="65"/>
        <v>164.72559999999999</v>
      </c>
      <c r="G312" s="86">
        <f t="shared" si="65"/>
        <v>981.69640000000004</v>
      </c>
      <c r="H312" s="7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</row>
    <row r="313" spans="1:21" ht="27" customHeight="1" x14ac:dyDescent="0.25">
      <c r="A313" s="101" t="s">
        <v>2</v>
      </c>
      <c r="B313" s="8" t="s">
        <v>253</v>
      </c>
      <c r="C313" s="18">
        <v>100</v>
      </c>
      <c r="D313" s="15">
        <v>13</v>
      </c>
      <c r="E313" s="15">
        <v>4.666666666666667</v>
      </c>
      <c r="F313" s="15">
        <v>36.166666666666664</v>
      </c>
      <c r="G313" s="82">
        <v>240</v>
      </c>
      <c r="H313" s="73" t="s">
        <v>252</v>
      </c>
      <c r="I313" s="63">
        <v>22.53</v>
      </c>
      <c r="J313" s="63">
        <v>18.153166666666667</v>
      </c>
      <c r="K313" s="63">
        <v>130.85333333333332</v>
      </c>
      <c r="L313" s="63">
        <v>90.418333333333322</v>
      </c>
      <c r="M313" s="63">
        <v>20.325833333333332</v>
      </c>
      <c r="N313" s="63">
        <v>160.815</v>
      </c>
      <c r="O313" s="63">
        <v>18.539733333333334</v>
      </c>
      <c r="P313" s="63">
        <v>1.0158333333333334</v>
      </c>
      <c r="Q313" s="63">
        <v>36.409999999999997</v>
      </c>
      <c r="R313" s="63">
        <v>0.11975</v>
      </c>
      <c r="S313" s="63">
        <v>0.17146666666666668</v>
      </c>
      <c r="T313" s="63">
        <v>0.14076666666666665</v>
      </c>
      <c r="U313" s="63">
        <v>0.22666666666666668</v>
      </c>
    </row>
    <row r="314" spans="1:21" ht="15" customHeight="1" x14ac:dyDescent="0.25">
      <c r="A314" s="101"/>
      <c r="B314" s="6" t="s">
        <v>7</v>
      </c>
      <c r="C314" s="12">
        <v>50</v>
      </c>
      <c r="D314" s="13">
        <f>7.5*C314/100</f>
        <v>3.75</v>
      </c>
      <c r="E314" s="13">
        <f>2.9*C314/100</f>
        <v>1.45</v>
      </c>
      <c r="F314" s="13">
        <f>51.4*C314/100</f>
        <v>25.7</v>
      </c>
      <c r="G314" s="82">
        <f>261*C314/100</f>
        <v>130.5</v>
      </c>
      <c r="H314" s="73" t="s">
        <v>89</v>
      </c>
      <c r="I314" s="63">
        <v>0</v>
      </c>
      <c r="J314" s="63">
        <v>0</v>
      </c>
      <c r="K314" s="63">
        <v>46</v>
      </c>
      <c r="L314" s="63">
        <v>9.5</v>
      </c>
      <c r="M314" s="63">
        <v>6.5</v>
      </c>
      <c r="N314" s="63">
        <v>32.5</v>
      </c>
      <c r="O314" s="63">
        <v>0</v>
      </c>
      <c r="P314" s="63">
        <v>0.6</v>
      </c>
      <c r="Q314" s="63">
        <v>0</v>
      </c>
      <c r="R314" s="63">
        <v>5.5E-2</v>
      </c>
      <c r="S314" s="63">
        <v>1.4999999999999999E-2</v>
      </c>
      <c r="T314" s="63">
        <v>0</v>
      </c>
      <c r="U314" s="63">
        <v>0</v>
      </c>
    </row>
    <row r="315" spans="1:21" ht="15" customHeight="1" x14ac:dyDescent="0.25">
      <c r="A315" s="101"/>
      <c r="B315" s="9" t="s">
        <v>149</v>
      </c>
      <c r="C315" s="12">
        <v>200</v>
      </c>
      <c r="D315" s="13">
        <v>0.23499999999999999</v>
      </c>
      <c r="E315" s="13">
        <v>4.4999999999999998E-2</v>
      </c>
      <c r="F315" s="13">
        <v>10.190000000000001</v>
      </c>
      <c r="G315" s="82">
        <v>43.01</v>
      </c>
      <c r="H315" s="73" t="s">
        <v>80</v>
      </c>
      <c r="I315" s="63">
        <v>5.0000000000000001E-3</v>
      </c>
      <c r="J315" s="63">
        <v>0.02</v>
      </c>
      <c r="K315" s="63">
        <v>33.25</v>
      </c>
      <c r="L315" s="63">
        <v>7.25</v>
      </c>
      <c r="M315" s="63">
        <v>5</v>
      </c>
      <c r="N315" s="63">
        <v>9.34</v>
      </c>
      <c r="O315" s="63">
        <v>0.5</v>
      </c>
      <c r="P315" s="63">
        <v>0.88</v>
      </c>
      <c r="Q315" s="63">
        <v>0.6</v>
      </c>
      <c r="R315" s="63">
        <v>2.7000000000000001E-3</v>
      </c>
      <c r="S315" s="63">
        <v>1.0999999999999999E-2</v>
      </c>
      <c r="T315" s="63">
        <v>0</v>
      </c>
      <c r="U315" s="63">
        <v>2.1</v>
      </c>
    </row>
    <row r="316" spans="1:21" ht="15" customHeight="1" x14ac:dyDescent="0.25">
      <c r="A316" s="112" t="s">
        <v>17</v>
      </c>
      <c r="B316" s="113"/>
      <c r="C316" s="39">
        <f>C313+C314+C315</f>
        <v>350</v>
      </c>
      <c r="D316" s="38">
        <f>SUM(D313:D315)</f>
        <v>16.984999999999999</v>
      </c>
      <c r="E316" s="38">
        <f t="shared" ref="E316:G316" si="66">SUM(E313:E315)</f>
        <v>6.1616666666666671</v>
      </c>
      <c r="F316" s="38">
        <f t="shared" si="66"/>
        <v>72.056666666666658</v>
      </c>
      <c r="G316" s="83">
        <f t="shared" si="66"/>
        <v>413.51</v>
      </c>
      <c r="H316" s="7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</row>
    <row r="317" spans="1:21" ht="39.75" customHeight="1" x14ac:dyDescent="0.25">
      <c r="A317" s="101" t="s">
        <v>3</v>
      </c>
      <c r="B317" s="8" t="s">
        <v>152</v>
      </c>
      <c r="C317" s="12">
        <v>100</v>
      </c>
      <c r="D317" s="15">
        <v>1.64</v>
      </c>
      <c r="E317" s="15">
        <v>5.09</v>
      </c>
      <c r="F317" s="15">
        <v>5.85</v>
      </c>
      <c r="G317" s="82">
        <v>75.55</v>
      </c>
      <c r="H317" s="73" t="s">
        <v>99</v>
      </c>
      <c r="I317" s="63">
        <v>0.55000000000000004</v>
      </c>
      <c r="J317" s="63">
        <v>10.58</v>
      </c>
      <c r="K317" s="63">
        <v>260.64999999999998</v>
      </c>
      <c r="L317" s="63">
        <v>42.13</v>
      </c>
      <c r="M317" s="63">
        <v>14.36</v>
      </c>
      <c r="N317" s="63">
        <v>31.01</v>
      </c>
      <c r="O317" s="63">
        <v>4.5999999999999996</v>
      </c>
      <c r="P317" s="63">
        <v>0.58099999999999996</v>
      </c>
      <c r="Q317" s="63">
        <v>0</v>
      </c>
      <c r="R317" s="63">
        <v>2.9300000000000003E-2</v>
      </c>
      <c r="S317" s="63">
        <v>3.44E-2</v>
      </c>
      <c r="T317" s="63">
        <v>0.56699999999999995</v>
      </c>
      <c r="U317" s="63">
        <v>37.450000000000003</v>
      </c>
    </row>
    <row r="318" spans="1:21" ht="38.25" customHeight="1" x14ac:dyDescent="0.25">
      <c r="A318" s="101"/>
      <c r="B318" s="5" t="s">
        <v>257</v>
      </c>
      <c r="C318" s="18">
        <v>250</v>
      </c>
      <c r="D318" s="15">
        <v>20.150000000000002</v>
      </c>
      <c r="E318" s="15">
        <v>12.65</v>
      </c>
      <c r="F318" s="15">
        <v>23.037500000000001</v>
      </c>
      <c r="G318" s="82">
        <v>286.61250000000001</v>
      </c>
      <c r="H318" s="73" t="s">
        <v>256</v>
      </c>
      <c r="I318" s="63">
        <v>39.71</v>
      </c>
      <c r="J318" s="63">
        <v>2.6312857142857142</v>
      </c>
      <c r="K318" s="63">
        <v>1654.4732142857142</v>
      </c>
      <c r="L318" s="63">
        <v>49.953571428571429</v>
      </c>
      <c r="M318" s="63">
        <v>88.412499999999994</v>
      </c>
      <c r="N318" s="63">
        <v>374.98750000000001</v>
      </c>
      <c r="O318" s="63">
        <v>159.26071428571427</v>
      </c>
      <c r="P318" s="63">
        <v>3.8208928571428569</v>
      </c>
      <c r="Q318" s="63">
        <v>23.428571428571427</v>
      </c>
      <c r="R318" s="63">
        <v>0.37474999999999997</v>
      </c>
      <c r="S318" s="63">
        <v>0.40778571428571431</v>
      </c>
      <c r="T318" s="63">
        <v>0.10178571428571428</v>
      </c>
      <c r="U318" s="63">
        <v>42.142857142857146</v>
      </c>
    </row>
    <row r="319" spans="1:21" ht="25.5" customHeight="1" x14ac:dyDescent="0.25">
      <c r="A319" s="101"/>
      <c r="B319" s="9" t="s">
        <v>254</v>
      </c>
      <c r="C319" s="18">
        <v>40</v>
      </c>
      <c r="D319" s="15">
        <v>0.82400000000000007</v>
      </c>
      <c r="E319" s="15">
        <v>3.4360000000000004</v>
      </c>
      <c r="F319" s="15">
        <v>2.6440000000000001</v>
      </c>
      <c r="G319" s="82">
        <v>44.8</v>
      </c>
      <c r="H319" s="73" t="s">
        <v>255</v>
      </c>
      <c r="I319" s="63">
        <v>10.72</v>
      </c>
      <c r="J319" s="63">
        <v>0.505</v>
      </c>
      <c r="K319" s="63">
        <v>95.206000000000003</v>
      </c>
      <c r="L319" s="63">
        <v>25.501999999999999</v>
      </c>
      <c r="M319" s="63">
        <v>6.6604999999999999</v>
      </c>
      <c r="N319" s="63">
        <v>26.21</v>
      </c>
      <c r="O319" s="63">
        <v>8.1437600000000003</v>
      </c>
      <c r="P319" s="63">
        <v>0.30359999999999998</v>
      </c>
      <c r="Q319" s="63">
        <v>47.65</v>
      </c>
      <c r="R319" s="63">
        <v>2.2950000000000005E-2</v>
      </c>
      <c r="S319" s="63">
        <v>3.49E-2</v>
      </c>
      <c r="T319" s="63">
        <v>4.6500000000000007E-2</v>
      </c>
      <c r="U319" s="63">
        <v>3.83</v>
      </c>
    </row>
    <row r="320" spans="1:21" ht="15" customHeight="1" x14ac:dyDescent="0.25">
      <c r="A320" s="101"/>
      <c r="B320" s="5" t="s">
        <v>6</v>
      </c>
      <c r="C320" s="12">
        <v>200</v>
      </c>
      <c r="D320" s="13">
        <v>1</v>
      </c>
      <c r="E320" s="13">
        <v>0.2</v>
      </c>
      <c r="F320" s="13">
        <v>20.2</v>
      </c>
      <c r="G320" s="81">
        <v>86.6</v>
      </c>
      <c r="H320" s="73" t="s">
        <v>84</v>
      </c>
      <c r="I320" s="63">
        <v>2</v>
      </c>
      <c r="J320" s="63">
        <v>0</v>
      </c>
      <c r="K320" s="63">
        <v>240</v>
      </c>
      <c r="L320" s="63">
        <v>14</v>
      </c>
      <c r="M320" s="63">
        <v>8</v>
      </c>
      <c r="N320" s="63">
        <v>14</v>
      </c>
      <c r="O320" s="63">
        <v>0</v>
      </c>
      <c r="P320" s="63">
        <v>2.8</v>
      </c>
      <c r="Q320" s="63">
        <v>0</v>
      </c>
      <c r="R320" s="63">
        <v>0.02</v>
      </c>
      <c r="S320" s="63">
        <v>0.02</v>
      </c>
      <c r="T320" s="63">
        <v>0</v>
      </c>
      <c r="U320" s="63">
        <v>4</v>
      </c>
    </row>
    <row r="321" spans="1:21" ht="15" customHeight="1" x14ac:dyDescent="0.25">
      <c r="A321" s="101"/>
      <c r="B321" s="9" t="s">
        <v>4</v>
      </c>
      <c r="C321" s="12">
        <v>55</v>
      </c>
      <c r="D321" s="13">
        <f>8*C321/100</f>
        <v>4.4000000000000004</v>
      </c>
      <c r="E321" s="13">
        <f>1.5*C321/100</f>
        <v>0.82499999999999996</v>
      </c>
      <c r="F321" s="13">
        <f>40.1*C321/100</f>
        <v>22.055</v>
      </c>
      <c r="G321" s="81">
        <f>206*C321/100</f>
        <v>113.3</v>
      </c>
      <c r="H321" s="73" t="s">
        <v>56</v>
      </c>
      <c r="I321" s="63">
        <v>0</v>
      </c>
      <c r="J321" s="63">
        <v>16.995000000000001</v>
      </c>
      <c r="K321" s="63">
        <v>134.75</v>
      </c>
      <c r="L321" s="63">
        <v>19.25</v>
      </c>
      <c r="M321" s="63">
        <v>25.85</v>
      </c>
      <c r="N321" s="63">
        <v>86.9</v>
      </c>
      <c r="O321" s="63">
        <v>0</v>
      </c>
      <c r="P321" s="63">
        <v>2.145</v>
      </c>
      <c r="Q321" s="63">
        <v>0</v>
      </c>
      <c r="R321" s="63">
        <v>9.9000000000000005E-2</v>
      </c>
      <c r="S321" s="63">
        <v>4.4000000000000004E-2</v>
      </c>
      <c r="T321" s="63">
        <v>0</v>
      </c>
      <c r="U321" s="63">
        <v>0</v>
      </c>
    </row>
    <row r="322" spans="1:21" ht="15" customHeight="1" x14ac:dyDescent="0.25">
      <c r="A322" s="102" t="s">
        <v>18</v>
      </c>
      <c r="B322" s="102"/>
      <c r="C322" s="40">
        <f>C317+C318+C319+C320+C321</f>
        <v>645</v>
      </c>
      <c r="D322" s="41">
        <f>SUM(D317:D321)</f>
        <v>28.014000000000003</v>
      </c>
      <c r="E322" s="41">
        <f t="shared" ref="E322:G322" si="67">SUM(E317:E321)</f>
        <v>22.201000000000001</v>
      </c>
      <c r="F322" s="41">
        <f t="shared" si="67"/>
        <v>73.78649999999999</v>
      </c>
      <c r="G322" s="86">
        <f t="shared" si="67"/>
        <v>606.86249999999995</v>
      </c>
      <c r="H322" s="73"/>
    </row>
    <row r="323" spans="1:21" ht="25.5" customHeight="1" x14ac:dyDescent="0.25">
      <c r="A323" s="101" t="s">
        <v>19</v>
      </c>
      <c r="B323" s="8" t="s">
        <v>156</v>
      </c>
      <c r="C323" s="18">
        <v>200</v>
      </c>
      <c r="D323" s="15">
        <v>5.8</v>
      </c>
      <c r="E323" s="15">
        <v>5</v>
      </c>
      <c r="F323" s="15">
        <v>8</v>
      </c>
      <c r="G323" s="82">
        <v>100.2</v>
      </c>
      <c r="H323" s="73" t="s">
        <v>86</v>
      </c>
      <c r="I323" s="63">
        <v>18</v>
      </c>
      <c r="J323" s="63">
        <v>4</v>
      </c>
      <c r="K323" s="63">
        <v>292</v>
      </c>
      <c r="L323" s="63">
        <v>240</v>
      </c>
      <c r="M323" s="63">
        <v>28</v>
      </c>
      <c r="N323" s="63">
        <v>180</v>
      </c>
      <c r="O323" s="63">
        <v>40</v>
      </c>
      <c r="P323" s="63">
        <v>0.2</v>
      </c>
      <c r="Q323" s="63">
        <v>44</v>
      </c>
      <c r="R323" s="63">
        <v>0.08</v>
      </c>
      <c r="S323" s="63">
        <v>0.34</v>
      </c>
      <c r="T323" s="63">
        <v>0</v>
      </c>
      <c r="U323" s="63">
        <v>1.4</v>
      </c>
    </row>
    <row r="324" spans="1:21" ht="15" customHeight="1" x14ac:dyDescent="0.25">
      <c r="A324" s="101"/>
      <c r="B324" s="6" t="s">
        <v>7</v>
      </c>
      <c r="C324" s="12">
        <v>25</v>
      </c>
      <c r="D324" s="13">
        <v>1.125</v>
      </c>
      <c r="E324" s="13">
        <v>0.435</v>
      </c>
      <c r="F324" s="13">
        <v>7.71</v>
      </c>
      <c r="G324" s="82">
        <v>39.15</v>
      </c>
      <c r="H324" s="73" t="s">
        <v>89</v>
      </c>
      <c r="I324" s="63">
        <v>0</v>
      </c>
      <c r="J324" s="63">
        <v>0</v>
      </c>
      <c r="K324" s="63">
        <v>23</v>
      </c>
      <c r="L324" s="63">
        <v>4.75</v>
      </c>
      <c r="M324" s="63">
        <v>3.25</v>
      </c>
      <c r="N324" s="63">
        <v>16.25</v>
      </c>
      <c r="O324" s="63">
        <v>0</v>
      </c>
      <c r="P324" s="63">
        <v>0.3</v>
      </c>
      <c r="Q324" s="63">
        <v>0</v>
      </c>
      <c r="R324" s="63">
        <v>2.75E-2</v>
      </c>
      <c r="S324" s="63">
        <v>7.4999999999999997E-3</v>
      </c>
      <c r="T324" s="63">
        <v>0</v>
      </c>
      <c r="U324" s="63">
        <v>0</v>
      </c>
    </row>
    <row r="325" spans="1:21" ht="15" customHeight="1" x14ac:dyDescent="0.25">
      <c r="A325" s="102" t="s">
        <v>22</v>
      </c>
      <c r="B325" s="102"/>
      <c r="C325" s="40">
        <f>C323+C324</f>
        <v>225</v>
      </c>
      <c r="D325" s="41">
        <f>SUM(D323:D324)</f>
        <v>6.9249999999999998</v>
      </c>
      <c r="E325" s="41">
        <f t="shared" ref="E325:G325" si="68">SUM(E323:E324)</f>
        <v>5.4349999999999996</v>
      </c>
      <c r="F325" s="41">
        <f t="shared" si="68"/>
        <v>15.71</v>
      </c>
      <c r="G325" s="86">
        <f t="shared" si="68"/>
        <v>139.35</v>
      </c>
      <c r="H325" s="73"/>
    </row>
    <row r="326" spans="1:21" ht="15" customHeight="1" x14ac:dyDescent="0.25">
      <c r="A326" s="115" t="s">
        <v>39</v>
      </c>
      <c r="B326" s="115"/>
      <c r="C326" s="21"/>
      <c r="D326" s="26">
        <f>D303+D312+D316+D322+D325</f>
        <v>105.473</v>
      </c>
      <c r="E326" s="26">
        <f t="shared" ref="E326:G326" si="69">E303+E312+E316+E322+E325</f>
        <v>92.02206666666666</v>
      </c>
      <c r="F326" s="26">
        <f t="shared" si="69"/>
        <v>407.94476666666662</v>
      </c>
      <c r="G326" s="87">
        <f t="shared" si="69"/>
        <v>2884.5659000000001</v>
      </c>
      <c r="H326" s="76"/>
      <c r="I326" s="66">
        <f>SUM(I297:I325)</f>
        <v>473.65200000000004</v>
      </c>
      <c r="J326" s="66">
        <f t="shared" ref="J326:U326" si="70">SUM(J297:J325)</f>
        <v>110.10781078095236</v>
      </c>
      <c r="K326" s="66">
        <f t="shared" si="70"/>
        <v>5354.157447619049</v>
      </c>
      <c r="L326" s="66">
        <f t="shared" si="70"/>
        <v>1272.8578047619048</v>
      </c>
      <c r="M326" s="66">
        <f t="shared" si="70"/>
        <v>508.4099333333333</v>
      </c>
      <c r="N326" s="66">
        <f t="shared" si="70"/>
        <v>2033.2241000000001</v>
      </c>
      <c r="O326" s="66">
        <f t="shared" si="70"/>
        <v>899.0922076190476</v>
      </c>
      <c r="P326" s="66">
        <f t="shared" si="70"/>
        <v>27.132836190476187</v>
      </c>
      <c r="Q326" s="66">
        <f t="shared" si="70"/>
        <v>3879.6397714285708</v>
      </c>
      <c r="R326" s="66">
        <f t="shared" si="70"/>
        <v>1.863494</v>
      </c>
      <c r="S326" s="66">
        <f t="shared" si="70"/>
        <v>2.0259743809523805</v>
      </c>
      <c r="T326" s="66">
        <f t="shared" si="70"/>
        <v>15.605152380952383</v>
      </c>
      <c r="U326" s="66">
        <f t="shared" si="70"/>
        <v>140.78552380952382</v>
      </c>
    </row>
    <row r="327" spans="1:21" ht="15" customHeight="1" x14ac:dyDescent="0.25">
      <c r="A327" s="108" t="s">
        <v>40</v>
      </c>
      <c r="B327" s="109"/>
      <c r="C327" s="109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10"/>
    </row>
    <row r="328" spans="1:21" ht="15" customHeight="1" x14ac:dyDescent="0.25">
      <c r="A328" s="101" t="s">
        <v>0</v>
      </c>
      <c r="B328" s="9" t="s">
        <v>232</v>
      </c>
      <c r="C328" s="18">
        <v>250</v>
      </c>
      <c r="D328" s="15">
        <v>6.027000000000001</v>
      </c>
      <c r="E328" s="15">
        <v>9.620000000000001</v>
      </c>
      <c r="F328" s="15">
        <v>29.926000000000002</v>
      </c>
      <c r="G328" s="82">
        <v>230.346</v>
      </c>
      <c r="H328" s="73" t="s">
        <v>123</v>
      </c>
      <c r="I328" s="63">
        <v>21.468600000000002</v>
      </c>
      <c r="J328" s="63">
        <v>5.6223999999999998</v>
      </c>
      <c r="K328" s="63">
        <v>227.7432</v>
      </c>
      <c r="L328" s="63">
        <v>156.1944</v>
      </c>
      <c r="M328" s="63">
        <v>37.247599999999998</v>
      </c>
      <c r="N328" s="63">
        <v>171.27599999999998</v>
      </c>
      <c r="O328" s="63">
        <v>37.456000000000003</v>
      </c>
      <c r="P328" s="63">
        <v>0.70712000000000008</v>
      </c>
      <c r="Q328" s="63">
        <v>72.323999999999998</v>
      </c>
      <c r="R328" s="63">
        <v>0.1198</v>
      </c>
      <c r="S328" s="63">
        <v>0.20807999999999999</v>
      </c>
      <c r="T328" s="63">
        <v>0.16672000000000001</v>
      </c>
      <c r="U328" s="63">
        <v>1.5911999999999999</v>
      </c>
    </row>
    <row r="329" spans="1:21" ht="15" customHeight="1" x14ac:dyDescent="0.25">
      <c r="A329" s="101"/>
      <c r="B329" s="9" t="s">
        <v>140</v>
      </c>
      <c r="C329" s="14" t="s">
        <v>139</v>
      </c>
      <c r="D329" s="15">
        <v>4.7699999999999996</v>
      </c>
      <c r="E329" s="15">
        <v>4.05</v>
      </c>
      <c r="F329" s="15">
        <v>0.25</v>
      </c>
      <c r="G329" s="82">
        <v>56.55</v>
      </c>
      <c r="H329" s="73" t="s">
        <v>74</v>
      </c>
      <c r="I329" s="63">
        <v>8</v>
      </c>
      <c r="J329" s="63">
        <v>12.28</v>
      </c>
      <c r="K329" s="63">
        <v>56</v>
      </c>
      <c r="L329" s="63">
        <v>22</v>
      </c>
      <c r="M329" s="63">
        <v>4.8</v>
      </c>
      <c r="N329" s="63">
        <v>76.8</v>
      </c>
      <c r="O329" s="63">
        <v>22</v>
      </c>
      <c r="P329" s="63">
        <v>1</v>
      </c>
      <c r="Q329" s="63">
        <v>104</v>
      </c>
      <c r="R329" s="63">
        <v>2.8000000000000004E-2</v>
      </c>
      <c r="S329" s="63">
        <v>0.17600000000000002</v>
      </c>
      <c r="T329" s="63">
        <v>0.88</v>
      </c>
      <c r="U329" s="63">
        <v>0</v>
      </c>
    </row>
    <row r="330" spans="1:21" ht="15" customHeight="1" x14ac:dyDescent="0.25">
      <c r="A330" s="101"/>
      <c r="B330" s="6" t="s">
        <v>7</v>
      </c>
      <c r="C330" s="12">
        <v>80</v>
      </c>
      <c r="D330" s="13">
        <f>7.5*C330/100</f>
        <v>6</v>
      </c>
      <c r="E330" s="13">
        <f>2.9*C330/100</f>
        <v>2.3199999999999998</v>
      </c>
      <c r="F330" s="13">
        <f>51.4*C330/100</f>
        <v>41.12</v>
      </c>
      <c r="G330" s="82">
        <f>261*C330/100</f>
        <v>208.8</v>
      </c>
      <c r="H330" s="73" t="s">
        <v>89</v>
      </c>
      <c r="I330" s="63">
        <v>0</v>
      </c>
      <c r="J330" s="63">
        <v>0</v>
      </c>
      <c r="K330" s="63">
        <v>73.599999999999994</v>
      </c>
      <c r="L330" s="63">
        <v>15.2</v>
      </c>
      <c r="M330" s="63">
        <v>10.4</v>
      </c>
      <c r="N330" s="63">
        <v>52</v>
      </c>
      <c r="O330" s="63">
        <v>0</v>
      </c>
      <c r="P330" s="63">
        <v>0.96</v>
      </c>
      <c r="Q330" s="63">
        <v>0</v>
      </c>
      <c r="R330" s="63">
        <v>8.8000000000000009E-2</v>
      </c>
      <c r="S330" s="63">
        <v>2.4E-2</v>
      </c>
      <c r="T330" s="63">
        <v>0</v>
      </c>
      <c r="U330" s="63">
        <v>0</v>
      </c>
    </row>
    <row r="331" spans="1:21" ht="27" customHeight="1" x14ac:dyDescent="0.25">
      <c r="A331" s="101"/>
      <c r="B331" s="9" t="s">
        <v>142</v>
      </c>
      <c r="C331" s="14" t="s">
        <v>292</v>
      </c>
      <c r="D331" s="15">
        <f>0.08*C331/10</f>
        <v>0.13600000000000001</v>
      </c>
      <c r="E331" s="15">
        <f>7.25*C331/10</f>
        <v>12.324999999999999</v>
      </c>
      <c r="F331" s="15">
        <f>0.13*C331/10</f>
        <v>0.221</v>
      </c>
      <c r="G331" s="82">
        <f>66.1*C331/10</f>
        <v>112.36999999999998</v>
      </c>
      <c r="H331" s="73" t="s">
        <v>143</v>
      </c>
      <c r="I331" s="63">
        <v>0</v>
      </c>
      <c r="J331" s="63">
        <v>0.17</v>
      </c>
      <c r="K331" s="63">
        <v>5.0999999999999996</v>
      </c>
      <c r="L331" s="63">
        <v>4.08</v>
      </c>
      <c r="M331" s="63">
        <v>8.5000000000000006E-2</v>
      </c>
      <c r="N331" s="63">
        <v>5.0999999999999996</v>
      </c>
      <c r="O331" s="63">
        <v>0.47599999999999992</v>
      </c>
      <c r="P331" s="63">
        <v>3.4000000000000002E-2</v>
      </c>
      <c r="Q331" s="63">
        <v>76.5</v>
      </c>
      <c r="R331" s="63">
        <v>1.7000000000000001E-3</v>
      </c>
      <c r="S331" s="63">
        <v>2.0400000000000001E-2</v>
      </c>
      <c r="T331" s="63">
        <v>0.221</v>
      </c>
      <c r="U331" s="63">
        <v>0</v>
      </c>
    </row>
    <row r="332" spans="1:21" ht="15" customHeight="1" x14ac:dyDescent="0.25">
      <c r="A332" s="101"/>
      <c r="B332" s="9" t="s">
        <v>144</v>
      </c>
      <c r="C332" s="14" t="s">
        <v>70</v>
      </c>
      <c r="D332" s="15">
        <v>1.9725000000000001</v>
      </c>
      <c r="E332" s="15">
        <v>1.4750000000000001</v>
      </c>
      <c r="F332" s="15">
        <v>12.42</v>
      </c>
      <c r="G332" s="82">
        <v>71.215000000000003</v>
      </c>
      <c r="H332" s="73" t="s">
        <v>73</v>
      </c>
      <c r="I332" s="63">
        <v>4.5</v>
      </c>
      <c r="J332" s="63">
        <v>1</v>
      </c>
      <c r="K332" s="63">
        <v>111.02499999999999</v>
      </c>
      <c r="L332" s="63">
        <v>63.5</v>
      </c>
      <c r="M332" s="63">
        <v>17.625</v>
      </c>
      <c r="N332" s="63">
        <v>61.375</v>
      </c>
      <c r="O332" s="63">
        <v>16.125</v>
      </c>
      <c r="P332" s="63">
        <v>0.63000000000000012</v>
      </c>
      <c r="Q332" s="63">
        <v>11.074999999999999</v>
      </c>
      <c r="R332" s="63">
        <v>2.2499999999999999E-2</v>
      </c>
      <c r="S332" s="63">
        <v>0.08</v>
      </c>
      <c r="T332" s="63">
        <v>1.4999999999999999E-2</v>
      </c>
      <c r="U332" s="63">
        <v>0.65</v>
      </c>
    </row>
    <row r="333" spans="1:21" ht="15" customHeight="1" x14ac:dyDescent="0.25">
      <c r="A333" s="101"/>
      <c r="B333" s="5" t="s">
        <v>145</v>
      </c>
      <c r="C333" s="12">
        <v>185</v>
      </c>
      <c r="D333" s="13">
        <v>0.4</v>
      </c>
      <c r="E333" s="13">
        <v>0.4</v>
      </c>
      <c r="F333" s="13">
        <v>9.8000000000000007</v>
      </c>
      <c r="G333" s="81">
        <v>44.4</v>
      </c>
      <c r="H333" s="73" t="s">
        <v>72</v>
      </c>
      <c r="I333" s="63">
        <v>0</v>
      </c>
      <c r="J333" s="63">
        <v>0</v>
      </c>
      <c r="K333" s="63">
        <v>278</v>
      </c>
      <c r="L333" s="63">
        <v>16</v>
      </c>
      <c r="M333" s="63">
        <v>9</v>
      </c>
      <c r="N333" s="63">
        <v>11</v>
      </c>
      <c r="O333" s="63">
        <v>0</v>
      </c>
      <c r="P333" s="63">
        <v>2.2000000000000002</v>
      </c>
      <c r="Q333" s="63">
        <v>0</v>
      </c>
      <c r="R333" s="63">
        <v>0.03</v>
      </c>
      <c r="S333" s="63">
        <v>0.02</v>
      </c>
      <c r="T333" s="63">
        <v>0</v>
      </c>
      <c r="U333" s="63">
        <v>10</v>
      </c>
    </row>
    <row r="334" spans="1:21" ht="15" customHeight="1" x14ac:dyDescent="0.25">
      <c r="A334" s="114" t="s">
        <v>15</v>
      </c>
      <c r="B334" s="114"/>
      <c r="C334" s="45">
        <f>C328+C329+C330+C331+C332+C333</f>
        <v>772</v>
      </c>
      <c r="D334" s="46">
        <f>SUM(D328:D333)</f>
        <v>19.305499999999999</v>
      </c>
      <c r="E334" s="46">
        <f t="shared" ref="E334:G334" si="71">SUM(E328:E333)</f>
        <v>30.19</v>
      </c>
      <c r="F334" s="46">
        <f t="shared" si="71"/>
        <v>93.736999999999995</v>
      </c>
      <c r="G334" s="92">
        <f t="shared" si="71"/>
        <v>723.68100000000004</v>
      </c>
      <c r="H334" s="7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</row>
    <row r="335" spans="1:21" ht="26.25" customHeight="1" x14ac:dyDescent="0.25">
      <c r="A335" s="101" t="s">
        <v>1</v>
      </c>
      <c r="B335" s="9" t="s">
        <v>259</v>
      </c>
      <c r="C335" s="12">
        <v>100</v>
      </c>
      <c r="D335" s="19">
        <v>2.92</v>
      </c>
      <c r="E335" s="19">
        <v>7.35</v>
      </c>
      <c r="F335" s="19">
        <v>7.05</v>
      </c>
      <c r="G335" s="90">
        <v>106.03</v>
      </c>
      <c r="H335" s="73" t="s">
        <v>258</v>
      </c>
      <c r="I335" s="63">
        <v>13</v>
      </c>
      <c r="J335" s="63">
        <v>1.7324999999999999</v>
      </c>
      <c r="K335" s="63">
        <v>260.23849999999999</v>
      </c>
      <c r="L335" s="63">
        <v>101.24</v>
      </c>
      <c r="M335" s="63">
        <v>22.11</v>
      </c>
      <c r="N335" s="63">
        <v>76.647499999999994</v>
      </c>
      <c r="O335" s="63">
        <v>23.8</v>
      </c>
      <c r="P335" s="63">
        <v>1.3162499999999999</v>
      </c>
      <c r="Q335" s="63">
        <v>21.78</v>
      </c>
      <c r="R335" s="63">
        <v>2.068E-2</v>
      </c>
      <c r="S335" s="63">
        <v>5.8299999999999998E-2</v>
      </c>
      <c r="T335" s="63">
        <v>7.392E-2</v>
      </c>
      <c r="U335" s="63">
        <v>8.8538999999999994</v>
      </c>
    </row>
    <row r="336" spans="1:21" ht="39.75" customHeight="1" x14ac:dyDescent="0.25">
      <c r="A336" s="101"/>
      <c r="B336" s="9" t="s">
        <v>261</v>
      </c>
      <c r="C336" s="18">
        <v>300</v>
      </c>
      <c r="D336" s="15">
        <v>6.0557999999999996</v>
      </c>
      <c r="E336" s="15">
        <v>2.40476</v>
      </c>
      <c r="F336" s="15">
        <v>18.172000000000001</v>
      </c>
      <c r="G336" s="82">
        <v>118.61004</v>
      </c>
      <c r="H336" s="73" t="s">
        <v>260</v>
      </c>
      <c r="I336" s="63">
        <v>76.695999999999998</v>
      </c>
      <c r="J336" s="63">
        <v>4.2749600000000001</v>
      </c>
      <c r="K336" s="63">
        <v>781.63119999999992</v>
      </c>
      <c r="L336" s="63">
        <v>34.310400000000001</v>
      </c>
      <c r="M336" s="63">
        <v>45.387599999999999</v>
      </c>
      <c r="N336" s="63">
        <v>138.27600000000001</v>
      </c>
      <c r="O336" s="63">
        <v>214.11040000000003</v>
      </c>
      <c r="P336" s="63">
        <v>1.4255200000000001</v>
      </c>
      <c r="Q336" s="63">
        <v>242.4</v>
      </c>
      <c r="R336" s="63">
        <v>0.17383999999999999</v>
      </c>
      <c r="S336" s="63">
        <v>0.11868000000000001</v>
      </c>
      <c r="T336" s="63">
        <v>8.5199999999999998E-2</v>
      </c>
      <c r="U336" s="63">
        <v>24.201999999999998</v>
      </c>
    </row>
    <row r="337" spans="1:21" ht="37.5" customHeight="1" x14ac:dyDescent="0.25">
      <c r="A337" s="101"/>
      <c r="B337" s="5" t="s">
        <v>263</v>
      </c>
      <c r="C337" s="20" t="s">
        <v>186</v>
      </c>
      <c r="D337" s="16">
        <v>11.485714285714286</v>
      </c>
      <c r="E337" s="16">
        <v>8.6399999999999988</v>
      </c>
      <c r="F337" s="16">
        <v>8.3828571428571426</v>
      </c>
      <c r="G337" s="85">
        <v>156.31714285714287</v>
      </c>
      <c r="H337" s="73" t="s">
        <v>262</v>
      </c>
      <c r="I337" s="63">
        <v>21.46</v>
      </c>
      <c r="J337" s="63">
        <v>10.132</v>
      </c>
      <c r="K337" s="63">
        <v>381.99571428571431</v>
      </c>
      <c r="L337" s="63">
        <v>82.645714285714277</v>
      </c>
      <c r="M337" s="63">
        <v>39.947142857142858</v>
      </c>
      <c r="N337" s="63">
        <v>222.90285714285716</v>
      </c>
      <c r="O337" s="63">
        <v>67.278571428571425</v>
      </c>
      <c r="P337" s="63">
        <v>2.3794285714285714</v>
      </c>
      <c r="Q337" s="63">
        <v>19.665714285714284</v>
      </c>
      <c r="R337" s="63">
        <v>0.24978571428571428</v>
      </c>
      <c r="S337" s="63">
        <v>0.29499999999999998</v>
      </c>
      <c r="T337" s="63">
        <v>0.13227142857142857</v>
      </c>
      <c r="U337" s="63">
        <v>0.31928571428571428</v>
      </c>
    </row>
    <row r="338" spans="1:21" ht="25.5" customHeight="1" x14ac:dyDescent="0.25">
      <c r="A338" s="101"/>
      <c r="B338" s="5" t="s">
        <v>176</v>
      </c>
      <c r="C338" s="18">
        <v>50</v>
      </c>
      <c r="D338" s="15">
        <v>1.4750000000000001</v>
      </c>
      <c r="E338" s="15">
        <v>1.1000000000000001</v>
      </c>
      <c r="F338" s="15">
        <v>8.5050000000000008</v>
      </c>
      <c r="G338" s="82">
        <v>49.825000000000003</v>
      </c>
      <c r="H338" s="73" t="s">
        <v>130</v>
      </c>
      <c r="I338" s="63">
        <v>11.55</v>
      </c>
      <c r="J338" s="63">
        <v>0.83700000000000008</v>
      </c>
      <c r="K338" s="63">
        <v>206.77350000000001</v>
      </c>
      <c r="L338" s="63">
        <v>21.4435</v>
      </c>
      <c r="M338" s="63">
        <v>23.551500000000001</v>
      </c>
      <c r="N338" s="63">
        <v>43.531999999999996</v>
      </c>
      <c r="O338" s="63">
        <v>28.4254</v>
      </c>
      <c r="P338" s="63">
        <v>0.72155000000000002</v>
      </c>
      <c r="Q338" s="63">
        <v>836.75</v>
      </c>
      <c r="R338" s="63">
        <v>5.3600000000000002E-2</v>
      </c>
      <c r="S338" s="63">
        <v>5.1880000000000009E-2</v>
      </c>
      <c r="T338" s="63">
        <v>1.95E-2</v>
      </c>
      <c r="U338" s="63">
        <v>8.5399999999999991</v>
      </c>
    </row>
    <row r="339" spans="1:21" ht="31.5" customHeight="1" x14ac:dyDescent="0.25">
      <c r="A339" s="101"/>
      <c r="B339" s="9" t="s">
        <v>227</v>
      </c>
      <c r="C339" s="12">
        <v>180</v>
      </c>
      <c r="D339" s="19">
        <v>8.1647999999999978</v>
      </c>
      <c r="E339" s="19">
        <v>5.6592000000000002</v>
      </c>
      <c r="F339" s="19">
        <v>35.683200000000006</v>
      </c>
      <c r="G339" s="85">
        <v>226.36799999999997</v>
      </c>
      <c r="H339" s="73" t="s">
        <v>116</v>
      </c>
      <c r="I339" s="63">
        <v>11.83</v>
      </c>
      <c r="J339" s="63">
        <v>4.9557600000000006</v>
      </c>
      <c r="K339" s="63">
        <v>327.78449999999998</v>
      </c>
      <c r="L339" s="63">
        <v>20.52</v>
      </c>
      <c r="M339" s="63">
        <v>171.495</v>
      </c>
      <c r="N339" s="63">
        <v>257.82389999999998</v>
      </c>
      <c r="O339" s="63">
        <v>19.908000000000001</v>
      </c>
      <c r="P339" s="63">
        <v>5.7680100000000003</v>
      </c>
      <c r="Q339" s="63">
        <v>34.113599999999998</v>
      </c>
      <c r="R339" s="63">
        <v>0.36914400000000003</v>
      </c>
      <c r="S339" s="63">
        <v>0.18</v>
      </c>
      <c r="T339" s="63">
        <v>9.3599999999999989E-2</v>
      </c>
      <c r="U339" s="63">
        <v>0</v>
      </c>
    </row>
    <row r="340" spans="1:21" ht="27.75" customHeight="1" x14ac:dyDescent="0.25">
      <c r="A340" s="101"/>
      <c r="B340" s="5" t="s">
        <v>148</v>
      </c>
      <c r="C340" s="20" t="s">
        <v>70</v>
      </c>
      <c r="D340" s="16">
        <v>0.38</v>
      </c>
      <c r="E340" s="16">
        <v>0</v>
      </c>
      <c r="F340" s="16">
        <v>19.821999999999999</v>
      </c>
      <c r="G340" s="85">
        <v>80.787000000000006</v>
      </c>
      <c r="H340" s="73" t="s">
        <v>78</v>
      </c>
      <c r="I340" s="63">
        <v>0</v>
      </c>
      <c r="J340" s="63">
        <v>0</v>
      </c>
      <c r="K340" s="63">
        <v>33.099999999999994</v>
      </c>
      <c r="L340" s="63">
        <v>3.9</v>
      </c>
      <c r="M340" s="63">
        <v>2.8</v>
      </c>
      <c r="N340" s="63">
        <v>0</v>
      </c>
      <c r="O340" s="63">
        <v>0</v>
      </c>
      <c r="P340" s="63">
        <v>0.19</v>
      </c>
      <c r="Q340" s="63">
        <v>11.6</v>
      </c>
      <c r="R340" s="63">
        <v>0</v>
      </c>
      <c r="S340" s="63">
        <v>0</v>
      </c>
      <c r="T340" s="63">
        <v>0</v>
      </c>
      <c r="U340" s="63">
        <v>11.2</v>
      </c>
    </row>
    <row r="341" spans="1:21" ht="15" customHeight="1" x14ac:dyDescent="0.25">
      <c r="A341" s="101"/>
      <c r="B341" s="9" t="s">
        <v>4</v>
      </c>
      <c r="C341" s="12">
        <v>50</v>
      </c>
      <c r="D341" s="13">
        <f>8*C341/100</f>
        <v>4</v>
      </c>
      <c r="E341" s="13">
        <f>1.5*C341/100</f>
        <v>0.75</v>
      </c>
      <c r="F341" s="13">
        <f>40.1*C341/100</f>
        <v>20.05</v>
      </c>
      <c r="G341" s="81">
        <f>206*C341/100</f>
        <v>103</v>
      </c>
      <c r="H341" s="73" t="s">
        <v>87</v>
      </c>
      <c r="I341" s="63">
        <v>0</v>
      </c>
      <c r="J341" s="63">
        <v>15.45</v>
      </c>
      <c r="K341" s="63">
        <v>122.5</v>
      </c>
      <c r="L341" s="63">
        <v>17.5</v>
      </c>
      <c r="M341" s="63">
        <v>23.5</v>
      </c>
      <c r="N341" s="63">
        <v>79</v>
      </c>
      <c r="O341" s="63">
        <v>0</v>
      </c>
      <c r="P341" s="63">
        <v>1.95</v>
      </c>
      <c r="Q341" s="63">
        <v>0</v>
      </c>
      <c r="R341" s="63">
        <v>0.09</v>
      </c>
      <c r="S341" s="63">
        <v>0.04</v>
      </c>
      <c r="T341" s="63">
        <v>0</v>
      </c>
      <c r="U341" s="63">
        <v>0</v>
      </c>
    </row>
    <row r="342" spans="1:21" ht="15" customHeight="1" x14ac:dyDescent="0.25">
      <c r="A342" s="101"/>
      <c r="B342" s="9" t="s">
        <v>5</v>
      </c>
      <c r="C342" s="12">
        <v>50</v>
      </c>
      <c r="D342" s="13">
        <f>7.6*C342/100</f>
        <v>3.8</v>
      </c>
      <c r="E342" s="13">
        <f>0.8*C342/100</f>
        <v>0.4</v>
      </c>
      <c r="F342" s="13">
        <f>49.2*C342/100</f>
        <v>24.6</v>
      </c>
      <c r="G342" s="82">
        <f>234*C342/100</f>
        <v>117</v>
      </c>
      <c r="H342" s="73" t="s">
        <v>88</v>
      </c>
      <c r="I342" s="63">
        <v>1.6</v>
      </c>
      <c r="J342" s="63">
        <v>3</v>
      </c>
      <c r="K342" s="63">
        <v>46.5</v>
      </c>
      <c r="L342" s="63">
        <v>10</v>
      </c>
      <c r="M342" s="63">
        <v>7</v>
      </c>
      <c r="N342" s="63">
        <v>32.5</v>
      </c>
      <c r="O342" s="63">
        <v>7.25</v>
      </c>
      <c r="P342" s="63">
        <v>0.55000000000000004</v>
      </c>
      <c r="Q342" s="63">
        <v>0</v>
      </c>
      <c r="R342" s="63">
        <v>5.5E-2</v>
      </c>
      <c r="S342" s="63">
        <v>1.4999999999999999E-2</v>
      </c>
      <c r="T342" s="63">
        <v>0</v>
      </c>
      <c r="U342" s="63">
        <v>0</v>
      </c>
    </row>
    <row r="343" spans="1:21" ht="15" customHeight="1" x14ac:dyDescent="0.25">
      <c r="A343" s="114" t="s">
        <v>16</v>
      </c>
      <c r="B343" s="114"/>
      <c r="C343" s="45">
        <f>C335+C336+C337+C338+C339+C340+C341+C342</f>
        <v>1030</v>
      </c>
      <c r="D343" s="47">
        <f>SUM(D335:D342)</f>
        <v>38.281314285714288</v>
      </c>
      <c r="E343" s="47">
        <f t="shared" ref="E343:G343" si="72">SUM(E335:E342)</f>
        <v>26.303959999999996</v>
      </c>
      <c r="F343" s="47">
        <f t="shared" si="72"/>
        <v>142.26505714285716</v>
      </c>
      <c r="G343" s="93">
        <f t="shared" si="72"/>
        <v>957.93718285714283</v>
      </c>
      <c r="H343" s="7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</row>
    <row r="344" spans="1:21" ht="25.5" customHeight="1" x14ac:dyDescent="0.25">
      <c r="A344" s="101" t="s">
        <v>2</v>
      </c>
      <c r="B344" s="9" t="s">
        <v>171</v>
      </c>
      <c r="C344" s="18">
        <v>200</v>
      </c>
      <c r="D344" s="15">
        <f>11.38*C344/150</f>
        <v>15.173333333333334</v>
      </c>
      <c r="E344" s="15">
        <f>5.83*C344/150</f>
        <v>7.7733333333333334</v>
      </c>
      <c r="F344" s="15">
        <f>25.69*C344/150</f>
        <v>34.25333333333333</v>
      </c>
      <c r="G344" s="82">
        <f>200.2*C344/150</f>
        <v>266.93333333333334</v>
      </c>
      <c r="H344" s="73" t="s">
        <v>170</v>
      </c>
      <c r="I344" s="63">
        <v>31.06</v>
      </c>
      <c r="J344" s="63">
        <v>57.4512</v>
      </c>
      <c r="K344" s="63">
        <v>233.102</v>
      </c>
      <c r="L344" s="63">
        <v>314.392</v>
      </c>
      <c r="M344" s="63">
        <v>44.703999999999994</v>
      </c>
      <c r="N344" s="63">
        <v>426.81799999999998</v>
      </c>
      <c r="O344" s="63">
        <v>65.478560000000002</v>
      </c>
      <c r="P344" s="63">
        <v>1.083</v>
      </c>
      <c r="Q344" s="63">
        <v>90.27600000000001</v>
      </c>
      <c r="R344" s="63">
        <v>9.1240000000000002E-2</v>
      </c>
      <c r="S344" s="63">
        <v>0.51959999999999995</v>
      </c>
      <c r="T344" s="63">
        <v>0.23675999999999997</v>
      </c>
      <c r="U344" s="63">
        <v>0.94520000000000015</v>
      </c>
    </row>
    <row r="345" spans="1:21" ht="15" customHeight="1" x14ac:dyDescent="0.25">
      <c r="A345" s="101"/>
      <c r="B345" s="6" t="s">
        <v>169</v>
      </c>
      <c r="C345" s="12">
        <v>25</v>
      </c>
      <c r="D345" s="13">
        <v>0.1</v>
      </c>
      <c r="E345" s="13">
        <v>0</v>
      </c>
      <c r="F345" s="13">
        <v>16.25</v>
      </c>
      <c r="G345" s="82">
        <v>65.5</v>
      </c>
      <c r="H345" s="73" t="s">
        <v>168</v>
      </c>
      <c r="I345" s="63">
        <v>0</v>
      </c>
      <c r="J345" s="63">
        <v>0</v>
      </c>
      <c r="K345" s="63">
        <v>32.25</v>
      </c>
      <c r="L345" s="63">
        <v>3.5</v>
      </c>
      <c r="M345" s="63">
        <v>1.75</v>
      </c>
      <c r="N345" s="63">
        <v>2.25</v>
      </c>
      <c r="O345" s="63">
        <v>0</v>
      </c>
      <c r="P345" s="63">
        <v>0.32500000000000001</v>
      </c>
      <c r="Q345" s="63">
        <v>0</v>
      </c>
      <c r="R345" s="63">
        <v>2.5000000000000001E-3</v>
      </c>
      <c r="S345" s="63">
        <v>5.0000000000000001E-3</v>
      </c>
      <c r="T345" s="63">
        <v>0</v>
      </c>
      <c r="U345" s="63">
        <v>0.125</v>
      </c>
    </row>
    <row r="346" spans="1:21" ht="24.75" customHeight="1" x14ac:dyDescent="0.25">
      <c r="A346" s="101"/>
      <c r="B346" s="8" t="s">
        <v>167</v>
      </c>
      <c r="C346" s="18">
        <v>180</v>
      </c>
      <c r="D346" s="15">
        <v>4.8600000000000003</v>
      </c>
      <c r="E346" s="15">
        <v>3.9600000000000004</v>
      </c>
      <c r="F346" s="15">
        <v>7.9200000000000008</v>
      </c>
      <c r="G346" s="82">
        <v>86.76</v>
      </c>
      <c r="H346" s="73" t="s">
        <v>118</v>
      </c>
      <c r="I346" s="63">
        <v>16.2</v>
      </c>
      <c r="J346" s="63">
        <v>3.6</v>
      </c>
      <c r="K346" s="63">
        <v>262.8</v>
      </c>
      <c r="L346" s="63">
        <v>216</v>
      </c>
      <c r="M346" s="63">
        <v>25.2</v>
      </c>
      <c r="N346" s="63">
        <v>162</v>
      </c>
      <c r="O346" s="63">
        <v>36</v>
      </c>
      <c r="P346" s="63">
        <v>0.18</v>
      </c>
      <c r="Q346" s="63">
        <v>39.6</v>
      </c>
      <c r="R346" s="63">
        <v>7.2000000000000008E-2</v>
      </c>
      <c r="S346" s="63">
        <v>0.27</v>
      </c>
      <c r="T346" s="63">
        <v>5.3999999999999992E-2</v>
      </c>
      <c r="U346" s="63">
        <v>2.34</v>
      </c>
    </row>
    <row r="347" spans="1:21" ht="15" customHeight="1" x14ac:dyDescent="0.25">
      <c r="A347" s="112" t="s">
        <v>17</v>
      </c>
      <c r="B347" s="113"/>
      <c r="C347" s="39">
        <f>C344+C345+C346</f>
        <v>405</v>
      </c>
      <c r="D347" s="38">
        <f>SUM(D344:D346)</f>
        <v>20.133333333333333</v>
      </c>
      <c r="E347" s="38">
        <f t="shared" ref="E347:G347" si="73">SUM(E344:E346)</f>
        <v>11.733333333333334</v>
      </c>
      <c r="F347" s="38">
        <f t="shared" si="73"/>
        <v>58.423333333333332</v>
      </c>
      <c r="G347" s="83">
        <f t="shared" si="73"/>
        <v>419.19333333333333</v>
      </c>
      <c r="H347" s="7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</row>
    <row r="348" spans="1:21" ht="40.5" customHeight="1" x14ac:dyDescent="0.25">
      <c r="A348" s="101" t="s">
        <v>3</v>
      </c>
      <c r="B348" s="5" t="s">
        <v>173</v>
      </c>
      <c r="C348" s="18">
        <v>100</v>
      </c>
      <c r="D348" s="15">
        <v>0.94</v>
      </c>
      <c r="E348" s="15">
        <v>6.15</v>
      </c>
      <c r="F348" s="15">
        <v>3.47</v>
      </c>
      <c r="G348" s="82">
        <v>74.23</v>
      </c>
      <c r="H348" s="73" t="s">
        <v>172</v>
      </c>
      <c r="I348" s="63">
        <v>6.66</v>
      </c>
      <c r="J348" s="63">
        <v>0.35699999999999998</v>
      </c>
      <c r="K348" s="63">
        <v>228.82249999999999</v>
      </c>
      <c r="L348" s="63">
        <v>17.309999999999999</v>
      </c>
      <c r="M348" s="63">
        <v>16.234999999999999</v>
      </c>
      <c r="N348" s="63">
        <v>30.247499999999999</v>
      </c>
      <c r="O348" s="63">
        <v>15.574999999999999</v>
      </c>
      <c r="P348" s="63">
        <v>0.71025000000000005</v>
      </c>
      <c r="Q348" s="63">
        <v>0</v>
      </c>
      <c r="R348" s="63">
        <v>4.53E-2</v>
      </c>
      <c r="S348" s="63">
        <v>2.86E-2</v>
      </c>
      <c r="T348" s="63">
        <v>0</v>
      </c>
      <c r="U348" s="63">
        <v>15.65</v>
      </c>
    </row>
    <row r="349" spans="1:21" ht="27" customHeight="1" x14ac:dyDescent="0.25">
      <c r="A349" s="101"/>
      <c r="B349" s="9" t="s">
        <v>265</v>
      </c>
      <c r="C349" s="12">
        <v>100</v>
      </c>
      <c r="D349" s="19">
        <v>9.9499999999999993</v>
      </c>
      <c r="E349" s="19">
        <v>6.88</v>
      </c>
      <c r="F349" s="19">
        <v>13.27</v>
      </c>
      <c r="G349" s="90">
        <v>154.80000000000001</v>
      </c>
      <c r="H349" s="73" t="s">
        <v>264</v>
      </c>
      <c r="I349" s="63">
        <v>25.7</v>
      </c>
      <c r="J349" s="63">
        <v>41.429000000000002</v>
      </c>
      <c r="K349" s="63">
        <v>304.637</v>
      </c>
      <c r="L349" s="63">
        <v>24.218000000000004</v>
      </c>
      <c r="M349" s="63">
        <v>20.2575</v>
      </c>
      <c r="N349" s="63">
        <v>336.36800000000005</v>
      </c>
      <c r="O349" s="63">
        <v>45.009087999999998</v>
      </c>
      <c r="P349" s="63">
        <v>7.2452999999999994</v>
      </c>
      <c r="Q349" s="63">
        <v>8720.9050000000007</v>
      </c>
      <c r="R349" s="63">
        <v>0.31808999999999998</v>
      </c>
      <c r="S349" s="63">
        <v>2.2921800000000001</v>
      </c>
      <c r="T349" s="63">
        <v>11.27</v>
      </c>
      <c r="U349" s="63">
        <v>34.369999999999997</v>
      </c>
    </row>
    <row r="350" spans="1:21" ht="26.25" customHeight="1" x14ac:dyDescent="0.25">
      <c r="A350" s="101"/>
      <c r="B350" s="5" t="s">
        <v>177</v>
      </c>
      <c r="C350" s="18">
        <v>200</v>
      </c>
      <c r="D350" s="15">
        <v>2.9538888888888883</v>
      </c>
      <c r="E350" s="15">
        <v>5.517777777777777</v>
      </c>
      <c r="F350" s="15">
        <v>19.355555555555558</v>
      </c>
      <c r="G350" s="82">
        <v>138.9411111111111</v>
      </c>
      <c r="H350" s="73" t="s">
        <v>100</v>
      </c>
      <c r="I350" s="63">
        <v>31.26</v>
      </c>
      <c r="J350" s="63">
        <v>1.15828</v>
      </c>
      <c r="K350" s="63">
        <v>1018.17</v>
      </c>
      <c r="L350" s="63">
        <v>59.18</v>
      </c>
      <c r="M350" s="63">
        <v>43.8</v>
      </c>
      <c r="N350" s="63">
        <v>129.93</v>
      </c>
      <c r="O350" s="63">
        <v>57.58</v>
      </c>
      <c r="P350" s="63">
        <v>1.6180000000000001</v>
      </c>
      <c r="Q350" s="63">
        <v>56.73</v>
      </c>
      <c r="R350" s="63">
        <v>0.21820000000000001</v>
      </c>
      <c r="S350" s="63">
        <v>0.17669999999999997</v>
      </c>
      <c r="T350" s="63">
        <v>0.13900000000000001</v>
      </c>
      <c r="U350" s="63">
        <v>34.590000000000003</v>
      </c>
    </row>
    <row r="351" spans="1:21" ht="15" customHeight="1" x14ac:dyDescent="0.25">
      <c r="A351" s="101"/>
      <c r="B351" s="5" t="s">
        <v>6</v>
      </c>
      <c r="C351" s="12">
        <v>200</v>
      </c>
      <c r="D351" s="13">
        <v>1</v>
      </c>
      <c r="E351" s="13">
        <v>0.2</v>
      </c>
      <c r="F351" s="13">
        <v>20.2</v>
      </c>
      <c r="G351" s="81">
        <v>86.6</v>
      </c>
      <c r="H351" s="73" t="s">
        <v>84</v>
      </c>
      <c r="I351" s="63">
        <v>2</v>
      </c>
      <c r="J351" s="63">
        <v>0</v>
      </c>
      <c r="K351" s="63">
        <v>240</v>
      </c>
      <c r="L351" s="63">
        <v>14</v>
      </c>
      <c r="M351" s="63">
        <v>8</v>
      </c>
      <c r="N351" s="63">
        <v>14</v>
      </c>
      <c r="O351" s="63">
        <v>0</v>
      </c>
      <c r="P351" s="63">
        <v>2.8</v>
      </c>
      <c r="Q351" s="63">
        <v>0</v>
      </c>
      <c r="R351" s="63">
        <v>0.02</v>
      </c>
      <c r="S351" s="63">
        <v>0.02</v>
      </c>
      <c r="T351" s="63">
        <v>0</v>
      </c>
      <c r="U351" s="63">
        <v>4</v>
      </c>
    </row>
    <row r="352" spans="1:21" ht="15" customHeight="1" x14ac:dyDescent="0.25">
      <c r="A352" s="101"/>
      <c r="B352" s="9" t="s">
        <v>4</v>
      </c>
      <c r="C352" s="12">
        <v>50</v>
      </c>
      <c r="D352" s="13">
        <f>8*C352/100</f>
        <v>4</v>
      </c>
      <c r="E352" s="13">
        <f>1.5*C352/100</f>
        <v>0.75</v>
      </c>
      <c r="F352" s="13">
        <f>40.1*C352/100</f>
        <v>20.05</v>
      </c>
      <c r="G352" s="81">
        <f>206*C352/100</f>
        <v>103</v>
      </c>
      <c r="H352" s="73" t="s">
        <v>87</v>
      </c>
      <c r="I352" s="63">
        <v>0</v>
      </c>
      <c r="J352" s="63">
        <v>15.45</v>
      </c>
      <c r="K352" s="63">
        <v>122.5</v>
      </c>
      <c r="L352" s="63">
        <v>17.5</v>
      </c>
      <c r="M352" s="63">
        <v>23.5</v>
      </c>
      <c r="N352" s="63">
        <v>79</v>
      </c>
      <c r="O352" s="63">
        <v>0</v>
      </c>
      <c r="P352" s="63">
        <v>1.95</v>
      </c>
      <c r="Q352" s="63">
        <v>0</v>
      </c>
      <c r="R352" s="63">
        <v>0.09</v>
      </c>
      <c r="S352" s="63">
        <v>0.04</v>
      </c>
      <c r="T352" s="63">
        <v>0</v>
      </c>
      <c r="U352" s="63">
        <v>0</v>
      </c>
    </row>
    <row r="353" spans="1:21" ht="15" customHeight="1" x14ac:dyDescent="0.25">
      <c r="A353" s="102" t="s">
        <v>18</v>
      </c>
      <c r="B353" s="102"/>
      <c r="C353" s="40">
        <f>C348+C349+C350+C351+C352</f>
        <v>650</v>
      </c>
      <c r="D353" s="41">
        <f>SUM(D348:D352)</f>
        <v>18.843888888888888</v>
      </c>
      <c r="E353" s="41">
        <f t="shared" ref="E353:G353" si="74">SUM(E348:E352)</f>
        <v>19.497777777777777</v>
      </c>
      <c r="F353" s="41">
        <f t="shared" si="74"/>
        <v>76.345555555555549</v>
      </c>
      <c r="G353" s="86">
        <f t="shared" si="74"/>
        <v>557.57111111111112</v>
      </c>
      <c r="H353" s="73"/>
    </row>
    <row r="354" spans="1:21" ht="25.5" customHeight="1" x14ac:dyDescent="0.25">
      <c r="A354" s="101" t="s">
        <v>19</v>
      </c>
      <c r="B354" s="8" t="s">
        <v>156</v>
      </c>
      <c r="C354" s="18">
        <v>200</v>
      </c>
      <c r="D354" s="15">
        <v>5.8</v>
      </c>
      <c r="E354" s="15">
        <v>5</v>
      </c>
      <c r="F354" s="15">
        <v>8</v>
      </c>
      <c r="G354" s="82">
        <v>100.2</v>
      </c>
      <c r="H354" s="73" t="s">
        <v>86</v>
      </c>
      <c r="I354" s="63">
        <v>18</v>
      </c>
      <c r="J354" s="63">
        <v>4</v>
      </c>
      <c r="K354" s="63">
        <v>292</v>
      </c>
      <c r="L354" s="63">
        <v>240</v>
      </c>
      <c r="M354" s="63">
        <v>28</v>
      </c>
      <c r="N354" s="63">
        <v>180</v>
      </c>
      <c r="O354" s="63">
        <v>40</v>
      </c>
      <c r="P354" s="63">
        <v>0.2</v>
      </c>
      <c r="Q354" s="63">
        <v>44</v>
      </c>
      <c r="R354" s="63">
        <v>0.08</v>
      </c>
      <c r="S354" s="63">
        <v>0.34</v>
      </c>
      <c r="T354" s="63">
        <v>0</v>
      </c>
      <c r="U354" s="63">
        <v>1.4</v>
      </c>
    </row>
    <row r="355" spans="1:21" ht="15" customHeight="1" x14ac:dyDescent="0.25">
      <c r="A355" s="101"/>
      <c r="B355" s="6" t="s">
        <v>7</v>
      </c>
      <c r="C355" s="12">
        <v>25</v>
      </c>
      <c r="D355" s="13">
        <v>1.125</v>
      </c>
      <c r="E355" s="13">
        <v>0.435</v>
      </c>
      <c r="F355" s="13">
        <v>7.71</v>
      </c>
      <c r="G355" s="82">
        <v>39.15</v>
      </c>
      <c r="H355" s="73" t="s">
        <v>89</v>
      </c>
      <c r="I355" s="63">
        <v>0</v>
      </c>
      <c r="J355" s="63">
        <v>0</v>
      </c>
      <c r="K355" s="63">
        <v>23</v>
      </c>
      <c r="L355" s="63">
        <v>4.75</v>
      </c>
      <c r="M355" s="63">
        <v>3.25</v>
      </c>
      <c r="N355" s="63">
        <v>16.25</v>
      </c>
      <c r="O355" s="63">
        <v>0</v>
      </c>
      <c r="P355" s="63">
        <v>0.3</v>
      </c>
      <c r="Q355" s="63">
        <v>0</v>
      </c>
      <c r="R355" s="63">
        <v>2.75E-2</v>
      </c>
      <c r="S355" s="63">
        <v>7.4999999999999997E-3</v>
      </c>
      <c r="T355" s="63">
        <v>0</v>
      </c>
      <c r="U355" s="63">
        <v>0</v>
      </c>
    </row>
    <row r="356" spans="1:21" ht="15" customHeight="1" x14ac:dyDescent="0.25">
      <c r="A356" s="102" t="s">
        <v>22</v>
      </c>
      <c r="B356" s="102"/>
      <c r="C356" s="40">
        <f>C354+C355</f>
        <v>225</v>
      </c>
      <c r="D356" s="41">
        <f>SUM(D354:D355)</f>
        <v>6.9249999999999998</v>
      </c>
      <c r="E356" s="41">
        <f t="shared" ref="E356:G356" si="75">SUM(E354:E355)</f>
        <v>5.4349999999999996</v>
      </c>
      <c r="F356" s="41">
        <f t="shared" si="75"/>
        <v>15.71</v>
      </c>
      <c r="G356" s="86">
        <f t="shared" si="75"/>
        <v>139.35</v>
      </c>
      <c r="H356" s="73"/>
    </row>
    <row r="357" spans="1:21" ht="15" customHeight="1" x14ac:dyDescent="0.25">
      <c r="A357" s="103" t="s">
        <v>41</v>
      </c>
      <c r="B357" s="103"/>
      <c r="C357" s="21"/>
      <c r="D357" s="22">
        <f>D334+D343+D347+D353+D356</f>
        <v>103.4890365079365</v>
      </c>
      <c r="E357" s="22">
        <f t="shared" ref="E357:G357" si="76">E334+E343+E347+E353+E356</f>
        <v>93.160071111111108</v>
      </c>
      <c r="F357" s="22">
        <f t="shared" si="76"/>
        <v>386.48094603174604</v>
      </c>
      <c r="G357" s="87">
        <f t="shared" si="76"/>
        <v>2797.7326273015874</v>
      </c>
      <c r="H357" s="76"/>
      <c r="I357" s="66">
        <f>SUM(I328:I356)</f>
        <v>300.9846</v>
      </c>
      <c r="J357" s="66">
        <f t="shared" ref="J357:U357" si="77">SUM(J328:J356)</f>
        <v>182.90009999999998</v>
      </c>
      <c r="K357" s="66">
        <f t="shared" si="77"/>
        <v>5669.2731142857137</v>
      </c>
      <c r="L357" s="66">
        <f t="shared" si="77"/>
        <v>1479.3840142857143</v>
      </c>
      <c r="M357" s="66">
        <f t="shared" si="77"/>
        <v>629.64534285714285</v>
      </c>
      <c r="N357" s="66">
        <f t="shared" si="77"/>
        <v>2605.0967571428569</v>
      </c>
      <c r="O357" s="66">
        <f t="shared" si="77"/>
        <v>696.47201942857157</v>
      </c>
      <c r="P357" s="66">
        <f t="shared" si="77"/>
        <v>36.243428571428566</v>
      </c>
      <c r="Q357" s="72">
        <f t="shared" si="77"/>
        <v>10381.719314285714</v>
      </c>
      <c r="R357" s="66">
        <f t="shared" si="77"/>
        <v>2.266879714285714</v>
      </c>
      <c r="S357" s="66">
        <f t="shared" si="77"/>
        <v>4.9869199999999996</v>
      </c>
      <c r="T357" s="66">
        <f t="shared" si="77"/>
        <v>13.386971428571428</v>
      </c>
      <c r="U357" s="66">
        <f t="shared" si="77"/>
        <v>158.77658571428572</v>
      </c>
    </row>
    <row r="358" spans="1:21" ht="15" customHeight="1" x14ac:dyDescent="0.25">
      <c r="A358" s="108" t="s">
        <v>54</v>
      </c>
      <c r="B358" s="109"/>
      <c r="C358" s="109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10"/>
    </row>
    <row r="359" spans="1:21" ht="24.75" customHeight="1" x14ac:dyDescent="0.25">
      <c r="A359" s="101" t="s">
        <v>0</v>
      </c>
      <c r="B359" s="9" t="s">
        <v>157</v>
      </c>
      <c r="C359" s="18">
        <v>250</v>
      </c>
      <c r="D359" s="15">
        <v>5.9070000000000009</v>
      </c>
      <c r="E359" s="15">
        <v>9.452</v>
      </c>
      <c r="F359" s="15">
        <v>34.822000000000003</v>
      </c>
      <c r="G359" s="82">
        <v>247.96199999999999</v>
      </c>
      <c r="H359" s="73" t="s">
        <v>110</v>
      </c>
      <c r="I359" s="63">
        <v>21.349440000000001</v>
      </c>
      <c r="J359" s="63">
        <v>8.1769599999999993</v>
      </c>
      <c r="K359" s="63">
        <v>222.3552</v>
      </c>
      <c r="L359" s="63">
        <v>157.02719999999999</v>
      </c>
      <c r="M359" s="63">
        <v>36.107599999999998</v>
      </c>
      <c r="N359" s="63">
        <v>171.12</v>
      </c>
      <c r="O359" s="63">
        <v>43.72</v>
      </c>
      <c r="P359" s="63">
        <v>0.54271999999999998</v>
      </c>
      <c r="Q359" s="63">
        <v>72.456000000000003</v>
      </c>
      <c r="R359" s="63">
        <v>8.048799999999999E-2</v>
      </c>
      <c r="S359" s="63">
        <v>0.21398400000000001</v>
      </c>
      <c r="T359" s="63">
        <v>0.16744000000000001</v>
      </c>
      <c r="U359" s="63">
        <v>1.6224000000000001</v>
      </c>
    </row>
    <row r="360" spans="1:21" ht="15" customHeight="1" x14ac:dyDescent="0.25">
      <c r="A360" s="101"/>
      <c r="B360" s="6" t="s">
        <v>7</v>
      </c>
      <c r="C360" s="12">
        <v>50</v>
      </c>
      <c r="D360" s="13">
        <f>7.5*C360/100</f>
        <v>3.75</v>
      </c>
      <c r="E360" s="13">
        <f>2.9*C360/100</f>
        <v>1.45</v>
      </c>
      <c r="F360" s="13">
        <f>51.4*C360/100</f>
        <v>25.7</v>
      </c>
      <c r="G360" s="82">
        <f>261*C360/100</f>
        <v>130.5</v>
      </c>
      <c r="H360" s="73" t="s">
        <v>89</v>
      </c>
      <c r="I360" s="63">
        <v>0</v>
      </c>
      <c r="J360" s="63">
        <v>0</v>
      </c>
      <c r="K360" s="63">
        <v>46</v>
      </c>
      <c r="L360" s="63">
        <v>9.5</v>
      </c>
      <c r="M360" s="63">
        <v>6.5</v>
      </c>
      <c r="N360" s="63">
        <v>32.5</v>
      </c>
      <c r="O360" s="63">
        <v>0</v>
      </c>
      <c r="P360" s="63">
        <v>0.6</v>
      </c>
      <c r="Q360" s="63">
        <v>0</v>
      </c>
      <c r="R360" s="63">
        <v>5.5E-2</v>
      </c>
      <c r="S360" s="63">
        <v>1.4999999999999999E-2</v>
      </c>
      <c r="T360" s="63">
        <v>0</v>
      </c>
      <c r="U360" s="63">
        <v>0</v>
      </c>
    </row>
    <row r="361" spans="1:21" ht="27" customHeight="1" x14ac:dyDescent="0.25">
      <c r="A361" s="101"/>
      <c r="B361" s="9" t="s">
        <v>142</v>
      </c>
      <c r="C361" s="14" t="s">
        <v>290</v>
      </c>
      <c r="D361" s="15">
        <f>0.08*C361/10</f>
        <v>0.16</v>
      </c>
      <c r="E361" s="15">
        <f>7.25*C361/10</f>
        <v>14.5</v>
      </c>
      <c r="F361" s="15">
        <f>0.13*C361/10</f>
        <v>0.26</v>
      </c>
      <c r="G361" s="82">
        <f>66.1*C361/10</f>
        <v>132.19999999999999</v>
      </c>
      <c r="H361" s="73" t="s">
        <v>143</v>
      </c>
      <c r="I361" s="63">
        <v>0</v>
      </c>
      <c r="J361" s="63">
        <v>0.2</v>
      </c>
      <c r="K361" s="63">
        <v>6</v>
      </c>
      <c r="L361" s="63">
        <v>4.8</v>
      </c>
      <c r="M361" s="63">
        <v>0.1</v>
      </c>
      <c r="N361" s="63">
        <v>6</v>
      </c>
      <c r="O361" s="63">
        <v>0.56000000000000005</v>
      </c>
      <c r="P361" s="63">
        <v>0.04</v>
      </c>
      <c r="Q361" s="63">
        <v>90</v>
      </c>
      <c r="R361" s="63">
        <v>2E-3</v>
      </c>
      <c r="S361" s="63">
        <v>2.4E-2</v>
      </c>
      <c r="T361" s="63">
        <v>0.26</v>
      </c>
      <c r="U361" s="63">
        <v>0</v>
      </c>
    </row>
    <row r="362" spans="1:21" ht="25.5" customHeight="1" x14ac:dyDescent="0.25">
      <c r="A362" s="101"/>
      <c r="B362" s="9" t="s">
        <v>181</v>
      </c>
      <c r="C362" s="12">
        <v>30</v>
      </c>
      <c r="D362" s="13">
        <v>6.96</v>
      </c>
      <c r="E362" s="13">
        <v>8.85</v>
      </c>
      <c r="F362" s="13">
        <v>0</v>
      </c>
      <c r="G362" s="82">
        <v>109.2</v>
      </c>
      <c r="H362" s="73" t="s">
        <v>180</v>
      </c>
      <c r="I362" s="63">
        <v>0</v>
      </c>
      <c r="J362" s="63">
        <v>4.3499999999999996</v>
      </c>
      <c r="K362" s="63">
        <v>26.4</v>
      </c>
      <c r="L362" s="63">
        <v>264</v>
      </c>
      <c r="M362" s="63">
        <v>10.5</v>
      </c>
      <c r="N362" s="63">
        <v>150</v>
      </c>
      <c r="O362" s="63">
        <v>0</v>
      </c>
      <c r="P362" s="63">
        <v>0.3</v>
      </c>
      <c r="Q362" s="63">
        <v>86.4</v>
      </c>
      <c r="R362" s="63">
        <v>1.2E-2</v>
      </c>
      <c r="S362" s="63">
        <v>0.09</v>
      </c>
      <c r="T362" s="63">
        <v>0.28799999999999998</v>
      </c>
      <c r="U362" s="63">
        <v>0.21</v>
      </c>
    </row>
    <row r="363" spans="1:21" ht="39" customHeight="1" x14ac:dyDescent="0.25">
      <c r="A363" s="101"/>
      <c r="B363" s="9" t="s">
        <v>178</v>
      </c>
      <c r="C363" s="14" t="s">
        <v>70</v>
      </c>
      <c r="D363" s="15">
        <v>1.782</v>
      </c>
      <c r="E363" s="15">
        <v>1.532</v>
      </c>
      <c r="F363" s="15">
        <v>12.288</v>
      </c>
      <c r="G363" s="82">
        <v>70.016999999999996</v>
      </c>
      <c r="H363" s="73" t="s">
        <v>90</v>
      </c>
      <c r="I363" s="63">
        <v>4.5</v>
      </c>
      <c r="J363" s="63">
        <v>1</v>
      </c>
      <c r="K363" s="63">
        <v>121.3</v>
      </c>
      <c r="L363" s="63">
        <v>64.709999999999994</v>
      </c>
      <c r="M363" s="63">
        <v>13</v>
      </c>
      <c r="N363" s="63">
        <v>50.94</v>
      </c>
      <c r="O363" s="63">
        <v>10</v>
      </c>
      <c r="P363" s="63">
        <v>0.23899999999999996</v>
      </c>
      <c r="Q363" s="63">
        <v>11</v>
      </c>
      <c r="R363" s="63">
        <v>2.2100000000000002E-2</v>
      </c>
      <c r="S363" s="63">
        <v>8.1000000000000003E-2</v>
      </c>
      <c r="T363" s="63">
        <v>1.4999999999999999E-2</v>
      </c>
      <c r="U363" s="63">
        <v>0.65</v>
      </c>
    </row>
    <row r="364" spans="1:21" ht="15" customHeight="1" x14ac:dyDescent="0.25">
      <c r="A364" s="101"/>
      <c r="B364" s="5" t="s">
        <v>145</v>
      </c>
      <c r="C364" s="12">
        <v>185</v>
      </c>
      <c r="D364" s="13">
        <v>0.4</v>
      </c>
      <c r="E364" s="13">
        <v>0.4</v>
      </c>
      <c r="F364" s="13">
        <v>9.8000000000000007</v>
      </c>
      <c r="G364" s="81">
        <v>44.4</v>
      </c>
      <c r="H364" s="73" t="s">
        <v>72</v>
      </c>
      <c r="I364" s="63">
        <v>0</v>
      </c>
      <c r="J364" s="63">
        <v>0</v>
      </c>
      <c r="K364" s="63">
        <v>278</v>
      </c>
      <c r="L364" s="63">
        <v>16</v>
      </c>
      <c r="M364" s="63">
        <v>9</v>
      </c>
      <c r="N364" s="63">
        <v>11</v>
      </c>
      <c r="O364" s="63">
        <v>0</v>
      </c>
      <c r="P364" s="63">
        <v>2.2000000000000002</v>
      </c>
      <c r="Q364" s="63">
        <v>0</v>
      </c>
      <c r="R364" s="63">
        <v>0.03</v>
      </c>
      <c r="S364" s="63">
        <v>0.02</v>
      </c>
      <c r="T364" s="63">
        <v>0</v>
      </c>
      <c r="U364" s="63">
        <v>10</v>
      </c>
    </row>
    <row r="365" spans="1:21" ht="15" customHeight="1" x14ac:dyDescent="0.25">
      <c r="A365" s="114" t="s">
        <v>15</v>
      </c>
      <c r="B365" s="114"/>
      <c r="C365" s="45">
        <f>C359+C360+C361+C362+C363+C364</f>
        <v>735</v>
      </c>
      <c r="D365" s="46">
        <f>SUM(D359:D364)</f>
        <v>18.959</v>
      </c>
      <c r="E365" s="46">
        <f t="shared" ref="E365:G365" si="78">SUM(E359:E364)</f>
        <v>36.184000000000005</v>
      </c>
      <c r="F365" s="46">
        <f t="shared" si="78"/>
        <v>82.87</v>
      </c>
      <c r="G365" s="92">
        <f t="shared" si="78"/>
        <v>734.27899999999988</v>
      </c>
      <c r="H365" s="7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</row>
    <row r="366" spans="1:21" ht="54.75" customHeight="1" x14ac:dyDescent="0.25">
      <c r="A366" s="101" t="s">
        <v>1</v>
      </c>
      <c r="B366" s="7" t="s">
        <v>267</v>
      </c>
      <c r="C366" s="12">
        <v>100</v>
      </c>
      <c r="D366" s="13">
        <v>2.1</v>
      </c>
      <c r="E366" s="13">
        <v>6.3</v>
      </c>
      <c r="F366" s="13">
        <v>8.1999999999999993</v>
      </c>
      <c r="G366" s="81">
        <v>98</v>
      </c>
      <c r="H366" s="73" t="s">
        <v>266</v>
      </c>
      <c r="I366" s="63">
        <v>3.68</v>
      </c>
      <c r="J366" s="63">
        <v>2.1678199999999999</v>
      </c>
      <c r="K366" s="63">
        <v>407.98</v>
      </c>
      <c r="L366" s="63">
        <v>15.441000000000001</v>
      </c>
      <c r="M366" s="63">
        <v>21.319000000000003</v>
      </c>
      <c r="N366" s="63">
        <v>50.545000000000002</v>
      </c>
      <c r="O366" s="63">
        <v>23.35</v>
      </c>
      <c r="P366" s="63">
        <v>0.79459999999999997</v>
      </c>
      <c r="Q366" s="63">
        <v>2.645</v>
      </c>
      <c r="R366" s="63">
        <v>8.7580000000000005E-2</v>
      </c>
      <c r="S366" s="63">
        <v>5.4760000000000003E-2</v>
      </c>
      <c r="T366" s="63">
        <v>9.3000000000000013E-2</v>
      </c>
      <c r="U366" s="63">
        <v>14.565</v>
      </c>
    </row>
    <row r="367" spans="1:21" ht="36.75" customHeight="1" x14ac:dyDescent="0.25">
      <c r="A367" s="101"/>
      <c r="B367" s="9" t="s">
        <v>201</v>
      </c>
      <c r="C367" s="18">
        <v>300</v>
      </c>
      <c r="D367" s="15">
        <v>6.96</v>
      </c>
      <c r="E367" s="15">
        <v>4.47</v>
      </c>
      <c r="F367" s="15">
        <v>23.34</v>
      </c>
      <c r="G367" s="82">
        <v>161.34</v>
      </c>
      <c r="H367" s="73" t="s">
        <v>121</v>
      </c>
      <c r="I367" s="63">
        <v>40.75</v>
      </c>
      <c r="J367" s="63">
        <v>0.71700000000000008</v>
      </c>
      <c r="K367" s="63">
        <v>648.40199999999993</v>
      </c>
      <c r="L367" s="63">
        <v>43.883999999999993</v>
      </c>
      <c r="M367" s="63">
        <v>45.036000000000001</v>
      </c>
      <c r="N367" s="63">
        <v>114.45</v>
      </c>
      <c r="O367" s="63">
        <v>40.188000000000002</v>
      </c>
      <c r="P367" s="63">
        <v>2.5991999999999997</v>
      </c>
      <c r="Q367" s="63">
        <v>269.73</v>
      </c>
      <c r="R367" s="63">
        <v>0.31980000000000003</v>
      </c>
      <c r="S367" s="63">
        <v>0.11370000000000001</v>
      </c>
      <c r="T367" s="63">
        <v>7.8E-2</v>
      </c>
      <c r="U367" s="63">
        <v>17.231999999999999</v>
      </c>
    </row>
    <row r="368" spans="1:21" ht="15" customHeight="1" x14ac:dyDescent="0.25">
      <c r="A368" s="101"/>
      <c r="B368" s="9" t="s">
        <v>231</v>
      </c>
      <c r="C368" s="18">
        <v>100</v>
      </c>
      <c r="D368" s="15">
        <v>6.2344999999999997</v>
      </c>
      <c r="E368" s="15">
        <v>3.84</v>
      </c>
      <c r="F368" s="15">
        <v>13.83</v>
      </c>
      <c r="G368" s="82">
        <v>114.82</v>
      </c>
      <c r="H368" s="73" t="s">
        <v>230</v>
      </c>
      <c r="I368" s="63">
        <v>155.44999999999999</v>
      </c>
      <c r="J368" s="63">
        <v>17.9345</v>
      </c>
      <c r="K368" s="63">
        <v>461.8</v>
      </c>
      <c r="L368" s="63">
        <v>59.013000000000005</v>
      </c>
      <c r="M368" s="63">
        <v>56.476999999999997</v>
      </c>
      <c r="N368" s="63">
        <v>262.45400000000001</v>
      </c>
      <c r="O368" s="63">
        <v>634.42308000000003</v>
      </c>
      <c r="P368" s="63">
        <v>1.4038999999999999</v>
      </c>
      <c r="Q368" s="63">
        <v>58.6</v>
      </c>
      <c r="R368" s="63">
        <v>0.13714999999999999</v>
      </c>
      <c r="S368" s="63">
        <v>0.15976000000000001</v>
      </c>
      <c r="T368" s="63">
        <v>11.2</v>
      </c>
      <c r="U368" s="63">
        <v>4.22</v>
      </c>
    </row>
    <row r="369" spans="1:21" ht="27.75" customHeight="1" x14ac:dyDescent="0.25">
      <c r="A369" s="101"/>
      <c r="B369" s="5" t="s">
        <v>176</v>
      </c>
      <c r="C369" s="18">
        <v>50</v>
      </c>
      <c r="D369" s="15">
        <v>1.4750000000000001</v>
      </c>
      <c r="E369" s="15">
        <v>1.1000000000000001</v>
      </c>
      <c r="F369" s="15">
        <v>8.5050000000000008</v>
      </c>
      <c r="G369" s="82">
        <v>49.825000000000003</v>
      </c>
      <c r="H369" s="73" t="s">
        <v>130</v>
      </c>
      <c r="I369" s="63">
        <v>11.55</v>
      </c>
      <c r="J369" s="63">
        <v>0.83700000000000008</v>
      </c>
      <c r="K369" s="63">
        <v>206.77350000000001</v>
      </c>
      <c r="L369" s="63">
        <v>21.4435</v>
      </c>
      <c r="M369" s="63">
        <v>23.551500000000001</v>
      </c>
      <c r="N369" s="63">
        <v>43.531999999999996</v>
      </c>
      <c r="O369" s="63">
        <v>28.4254</v>
      </c>
      <c r="P369" s="63">
        <v>0.72155000000000002</v>
      </c>
      <c r="Q369" s="63">
        <v>836.75</v>
      </c>
      <c r="R369" s="63">
        <v>5.3600000000000002E-2</v>
      </c>
      <c r="S369" s="63">
        <v>5.1880000000000009E-2</v>
      </c>
      <c r="T369" s="63">
        <v>1.95E-2</v>
      </c>
      <c r="U369" s="63">
        <v>8.5399999999999991</v>
      </c>
    </row>
    <row r="370" spans="1:21" ht="29.25" customHeight="1" x14ac:dyDescent="0.25">
      <c r="A370" s="101"/>
      <c r="B370" s="9" t="s">
        <v>160</v>
      </c>
      <c r="C370" s="18">
        <v>180</v>
      </c>
      <c r="D370" s="15">
        <v>5.5380000000000003</v>
      </c>
      <c r="E370" s="15">
        <v>4.5864000000000003</v>
      </c>
      <c r="F370" s="15">
        <v>34.101599999999991</v>
      </c>
      <c r="G370" s="82">
        <v>199.82039999999998</v>
      </c>
      <c r="H370" s="73" t="s">
        <v>96</v>
      </c>
      <c r="I370" s="63">
        <v>36.92</v>
      </c>
      <c r="J370" s="63">
        <v>7.2000000000000008E-2</v>
      </c>
      <c r="K370" s="63">
        <v>77.597999999999999</v>
      </c>
      <c r="L370" s="63">
        <v>19.98</v>
      </c>
      <c r="M370" s="63">
        <v>10.224</v>
      </c>
      <c r="N370" s="63">
        <v>56.754000000000005</v>
      </c>
      <c r="O370" s="63">
        <v>14.2776</v>
      </c>
      <c r="P370" s="63">
        <v>1.0458000000000001</v>
      </c>
      <c r="Q370" s="63">
        <v>32.4</v>
      </c>
      <c r="R370" s="63">
        <v>0.10476000000000001</v>
      </c>
      <c r="S370" s="63">
        <v>3.3119999999999997E-2</v>
      </c>
      <c r="T370" s="63">
        <v>9.3599999999999989E-2</v>
      </c>
      <c r="U370" s="63">
        <v>0</v>
      </c>
    </row>
    <row r="371" spans="1:21" ht="15" customHeight="1" x14ac:dyDescent="0.25">
      <c r="A371" s="101"/>
      <c r="B371" s="5" t="s">
        <v>159</v>
      </c>
      <c r="C371" s="12">
        <v>200</v>
      </c>
      <c r="D371" s="13">
        <v>0.98</v>
      </c>
      <c r="E371" s="13">
        <v>0.05</v>
      </c>
      <c r="F371" s="13">
        <v>18.361999999999998</v>
      </c>
      <c r="G371" s="81">
        <v>77.836999999999989</v>
      </c>
      <c r="H371" s="73" t="s">
        <v>98</v>
      </c>
      <c r="I371" s="63">
        <v>0.68</v>
      </c>
      <c r="J371" s="63">
        <v>0.44</v>
      </c>
      <c r="K371" s="63">
        <v>343.7</v>
      </c>
      <c r="L371" s="63">
        <v>32.299999999999997</v>
      </c>
      <c r="M371" s="63">
        <v>21</v>
      </c>
      <c r="N371" s="63">
        <v>29.2</v>
      </c>
      <c r="O371" s="63">
        <v>10.64</v>
      </c>
      <c r="P371" s="63">
        <v>0.67</v>
      </c>
      <c r="Q371" s="63">
        <v>116.6</v>
      </c>
      <c r="R371" s="63">
        <v>0.02</v>
      </c>
      <c r="S371" s="63">
        <v>0.04</v>
      </c>
      <c r="T371" s="63">
        <v>0</v>
      </c>
      <c r="U371" s="63">
        <v>0.8</v>
      </c>
    </row>
    <row r="372" spans="1:21" ht="15" customHeight="1" x14ac:dyDescent="0.25">
      <c r="A372" s="101"/>
      <c r="B372" s="9" t="s">
        <v>4</v>
      </c>
      <c r="C372" s="12">
        <v>60</v>
      </c>
      <c r="D372" s="13">
        <f>8*C372/100</f>
        <v>4.8</v>
      </c>
      <c r="E372" s="13">
        <f>1.5*C372/100</f>
        <v>0.9</v>
      </c>
      <c r="F372" s="13">
        <f>40.1*C372/100</f>
        <v>24.06</v>
      </c>
      <c r="G372" s="81">
        <f>206*C372/100</f>
        <v>123.6</v>
      </c>
      <c r="H372" s="73" t="s">
        <v>87</v>
      </c>
      <c r="I372" s="63">
        <v>0</v>
      </c>
      <c r="J372" s="63">
        <v>18.54</v>
      </c>
      <c r="K372" s="63">
        <v>147</v>
      </c>
      <c r="L372" s="63">
        <v>21</v>
      </c>
      <c r="M372" s="63">
        <v>28.2</v>
      </c>
      <c r="N372" s="63">
        <v>94.8</v>
      </c>
      <c r="O372" s="63">
        <v>0</v>
      </c>
      <c r="P372" s="63">
        <v>2.34</v>
      </c>
      <c r="Q372" s="63">
        <v>0</v>
      </c>
      <c r="R372" s="63">
        <v>0.10799999999999998</v>
      </c>
      <c r="S372" s="63">
        <v>4.8000000000000001E-2</v>
      </c>
      <c r="T372" s="63">
        <v>0</v>
      </c>
      <c r="U372" s="63">
        <v>0</v>
      </c>
    </row>
    <row r="373" spans="1:21" ht="15" customHeight="1" x14ac:dyDescent="0.25">
      <c r="A373" s="101"/>
      <c r="B373" s="9" t="s">
        <v>5</v>
      </c>
      <c r="C373" s="12">
        <v>50</v>
      </c>
      <c r="D373" s="13">
        <f>7.6*C373/100</f>
        <v>3.8</v>
      </c>
      <c r="E373" s="13">
        <f>0.8*C373/100</f>
        <v>0.4</v>
      </c>
      <c r="F373" s="13">
        <f>49.2*C373/100</f>
        <v>24.6</v>
      </c>
      <c r="G373" s="82">
        <f>234*C373/100</f>
        <v>117</v>
      </c>
      <c r="H373" s="73" t="s">
        <v>88</v>
      </c>
      <c r="I373" s="63">
        <v>1.6</v>
      </c>
      <c r="J373" s="63">
        <v>3</v>
      </c>
      <c r="K373" s="63">
        <v>46.5</v>
      </c>
      <c r="L373" s="63">
        <v>10</v>
      </c>
      <c r="M373" s="63">
        <v>7</v>
      </c>
      <c r="N373" s="63">
        <v>32.5</v>
      </c>
      <c r="O373" s="63">
        <v>7.25</v>
      </c>
      <c r="P373" s="63">
        <v>0.55000000000000004</v>
      </c>
      <c r="Q373" s="63">
        <v>0</v>
      </c>
      <c r="R373" s="63">
        <v>5.5E-2</v>
      </c>
      <c r="S373" s="63">
        <v>1.4999999999999999E-2</v>
      </c>
      <c r="T373" s="63">
        <v>0</v>
      </c>
      <c r="U373" s="63">
        <v>0</v>
      </c>
    </row>
    <row r="374" spans="1:21" ht="15" customHeight="1" x14ac:dyDescent="0.25">
      <c r="A374" s="111" t="s">
        <v>25</v>
      </c>
      <c r="B374" s="111"/>
      <c r="C374" s="40">
        <f>C366+C367+C368+C369+C370+C371+C372+C373</f>
        <v>1040</v>
      </c>
      <c r="D374" s="41">
        <f>SUM(D366:D373)</f>
        <v>31.887500000000003</v>
      </c>
      <c r="E374" s="41">
        <f t="shared" ref="E374:G374" si="79">SUM(E366:E373)</f>
        <v>21.646399999999996</v>
      </c>
      <c r="F374" s="41">
        <f t="shared" si="79"/>
        <v>154.99859999999998</v>
      </c>
      <c r="G374" s="86">
        <f t="shared" si="79"/>
        <v>942.24239999999998</v>
      </c>
      <c r="H374" s="7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</row>
    <row r="375" spans="1:21" ht="24.75" customHeight="1" x14ac:dyDescent="0.25">
      <c r="A375" s="101" t="s">
        <v>2</v>
      </c>
      <c r="B375" s="9" t="s">
        <v>269</v>
      </c>
      <c r="C375" s="18">
        <v>100</v>
      </c>
      <c r="D375" s="15">
        <v>6.8579999999999997</v>
      </c>
      <c r="E375" s="15">
        <v>6.444</v>
      </c>
      <c r="F375" s="15">
        <v>41.508000000000003</v>
      </c>
      <c r="G375" s="82">
        <v>251.40599999999998</v>
      </c>
      <c r="H375" s="73" t="s">
        <v>268</v>
      </c>
      <c r="I375" s="63">
        <v>19.5</v>
      </c>
      <c r="J375" s="63">
        <v>4.8810000000000002</v>
      </c>
      <c r="K375" s="63">
        <v>118.70200000000001</v>
      </c>
      <c r="L375" s="63">
        <v>35.363999999999997</v>
      </c>
      <c r="M375" s="63">
        <v>13.616</v>
      </c>
      <c r="N375" s="63">
        <v>82.82</v>
      </c>
      <c r="O375" s="63">
        <v>6.98264</v>
      </c>
      <c r="P375" s="63">
        <v>0.99319999999999997</v>
      </c>
      <c r="Q375" s="63">
        <v>47.2</v>
      </c>
      <c r="R375" s="63">
        <v>0.1293</v>
      </c>
      <c r="S375" s="63">
        <v>7.7200000000000005E-2</v>
      </c>
      <c r="T375" s="63">
        <v>0.13200000000000001</v>
      </c>
      <c r="U375" s="63">
        <v>0.08</v>
      </c>
    </row>
    <row r="376" spans="1:21" ht="15" customHeight="1" x14ac:dyDescent="0.25">
      <c r="A376" s="101"/>
      <c r="B376" s="6" t="s">
        <v>7</v>
      </c>
      <c r="C376" s="12">
        <v>60</v>
      </c>
      <c r="D376" s="13">
        <f>7.5*C376/100</f>
        <v>4.5</v>
      </c>
      <c r="E376" s="13">
        <f>2.9*C376/100</f>
        <v>1.74</v>
      </c>
      <c r="F376" s="13">
        <f>51.4*C376/100</f>
        <v>30.84</v>
      </c>
      <c r="G376" s="82">
        <f>261*C376/100</f>
        <v>156.6</v>
      </c>
      <c r="H376" s="73" t="s">
        <v>89</v>
      </c>
      <c r="I376" s="63">
        <v>0</v>
      </c>
      <c r="J376" s="63">
        <v>0</v>
      </c>
      <c r="K376" s="63">
        <v>55.2</v>
      </c>
      <c r="L376" s="63">
        <v>11.4</v>
      </c>
      <c r="M376" s="63">
        <v>7.8</v>
      </c>
      <c r="N376" s="63">
        <v>39</v>
      </c>
      <c r="O376" s="63">
        <v>0</v>
      </c>
      <c r="P376" s="63">
        <v>0.72</v>
      </c>
      <c r="Q376" s="63">
        <v>0</v>
      </c>
      <c r="R376" s="63">
        <v>6.6000000000000003E-2</v>
      </c>
      <c r="S376" s="63">
        <v>1.7999999999999999E-2</v>
      </c>
      <c r="T376" s="63">
        <v>0</v>
      </c>
      <c r="U376" s="63">
        <v>0</v>
      </c>
    </row>
    <row r="377" spans="1:21" ht="15" customHeight="1" x14ac:dyDescent="0.25">
      <c r="A377" s="101"/>
      <c r="B377" s="9" t="s">
        <v>189</v>
      </c>
      <c r="C377" s="12">
        <v>200</v>
      </c>
      <c r="D377" s="16">
        <v>0.2</v>
      </c>
      <c r="E377" s="16">
        <v>5.0999999999999997E-2</v>
      </c>
      <c r="F377" s="16">
        <v>10.049000000000001</v>
      </c>
      <c r="G377" s="85">
        <v>41.417999999999999</v>
      </c>
      <c r="H377" s="73" t="s">
        <v>95</v>
      </c>
      <c r="I377" s="63">
        <v>0</v>
      </c>
      <c r="J377" s="63">
        <v>0</v>
      </c>
      <c r="K377" s="63">
        <v>25.1</v>
      </c>
      <c r="L377" s="63">
        <v>5.25</v>
      </c>
      <c r="M377" s="63">
        <v>4.4000000000000004</v>
      </c>
      <c r="N377" s="63">
        <v>8.24</v>
      </c>
      <c r="O377" s="63">
        <v>0</v>
      </c>
      <c r="P377" s="63">
        <v>0.85</v>
      </c>
      <c r="Q377" s="63">
        <v>0.5</v>
      </c>
      <c r="R377" s="63">
        <v>7.000000000000001E-4</v>
      </c>
      <c r="S377" s="63">
        <v>0.01</v>
      </c>
      <c r="T377" s="63">
        <v>0</v>
      </c>
      <c r="U377" s="63">
        <v>0.1</v>
      </c>
    </row>
    <row r="378" spans="1:21" ht="15" customHeight="1" x14ac:dyDescent="0.25">
      <c r="A378" s="112" t="s">
        <v>17</v>
      </c>
      <c r="B378" s="113"/>
      <c r="C378" s="39">
        <f>C375+C376+C377</f>
        <v>360</v>
      </c>
      <c r="D378" s="38">
        <f>SUM(D375:D377)</f>
        <v>11.558</v>
      </c>
      <c r="E378" s="38">
        <f t="shared" ref="E378:G378" si="80">SUM(E375:E377)</f>
        <v>8.2349999999999994</v>
      </c>
      <c r="F378" s="38">
        <f t="shared" si="80"/>
        <v>82.397000000000006</v>
      </c>
      <c r="G378" s="83">
        <f t="shared" si="80"/>
        <v>449.42399999999998</v>
      </c>
      <c r="H378" s="7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</row>
    <row r="379" spans="1:21" ht="51" customHeight="1" x14ac:dyDescent="0.25">
      <c r="A379" s="101" t="s">
        <v>3</v>
      </c>
      <c r="B379" s="9" t="s">
        <v>76</v>
      </c>
      <c r="C379" s="12">
        <v>100</v>
      </c>
      <c r="D379" s="19">
        <v>1.1000000000000001</v>
      </c>
      <c r="E379" s="19">
        <v>0.2</v>
      </c>
      <c r="F379" s="19">
        <v>3.8</v>
      </c>
      <c r="G379" s="90">
        <v>24</v>
      </c>
      <c r="H379" s="73" t="s">
        <v>75</v>
      </c>
      <c r="I379" s="63">
        <v>2</v>
      </c>
      <c r="J379" s="63">
        <v>0.4</v>
      </c>
      <c r="K379" s="63">
        <v>290</v>
      </c>
      <c r="L379" s="63">
        <v>14</v>
      </c>
      <c r="M379" s="63">
        <v>20</v>
      </c>
      <c r="N379" s="63">
        <v>26</v>
      </c>
      <c r="O379" s="63">
        <v>20</v>
      </c>
      <c r="P379" s="63">
        <v>0.9</v>
      </c>
      <c r="Q379" s="63">
        <v>0</v>
      </c>
      <c r="R379" s="63">
        <v>0.06</v>
      </c>
      <c r="S379" s="63">
        <v>0.04</v>
      </c>
      <c r="T379" s="63">
        <v>0</v>
      </c>
      <c r="U379" s="63">
        <v>25</v>
      </c>
    </row>
    <row r="380" spans="1:21" ht="26.25" customHeight="1" x14ac:dyDescent="0.25">
      <c r="A380" s="101"/>
      <c r="B380" s="8" t="s">
        <v>271</v>
      </c>
      <c r="C380" s="25">
        <v>100</v>
      </c>
      <c r="D380" s="24">
        <v>9.5</v>
      </c>
      <c r="E380" s="24">
        <v>11.071428571428571</v>
      </c>
      <c r="F380" s="24">
        <v>2.2142857142857144</v>
      </c>
      <c r="G380" s="88">
        <v>146.42857142857142</v>
      </c>
      <c r="H380" s="74" t="s">
        <v>270</v>
      </c>
      <c r="I380" s="63">
        <v>12.79</v>
      </c>
      <c r="J380" s="63">
        <v>0.30692857142857149</v>
      </c>
      <c r="K380" s="63">
        <v>238.51071428571427</v>
      </c>
      <c r="L380" s="63">
        <v>57.17</v>
      </c>
      <c r="M380" s="63">
        <v>19.925000000000001</v>
      </c>
      <c r="N380" s="63">
        <v>143.2114285714286</v>
      </c>
      <c r="O380" s="63">
        <v>111.06867428571428</v>
      </c>
      <c r="P380" s="63">
        <v>1.2358571428571428</v>
      </c>
      <c r="Q380" s="63">
        <v>174.55</v>
      </c>
      <c r="R380" s="63">
        <v>8.6299999999999988E-2</v>
      </c>
      <c r="S380" s="63">
        <v>0.14212857142857144</v>
      </c>
      <c r="T380" s="63">
        <v>8.6071428571428563E-2</v>
      </c>
      <c r="U380" s="63">
        <v>1.8</v>
      </c>
    </row>
    <row r="381" spans="1:21" ht="38.25" customHeight="1" x14ac:dyDescent="0.25">
      <c r="A381" s="101"/>
      <c r="B381" s="9" t="s">
        <v>273</v>
      </c>
      <c r="C381" s="12">
        <v>200</v>
      </c>
      <c r="D381" s="19">
        <v>4.38</v>
      </c>
      <c r="E381" s="19">
        <v>8.1999999999999993</v>
      </c>
      <c r="F381" s="19">
        <v>23.8</v>
      </c>
      <c r="G381" s="85">
        <v>186.52</v>
      </c>
      <c r="H381" s="73" t="s">
        <v>272</v>
      </c>
      <c r="I381" s="63">
        <v>32.5</v>
      </c>
      <c r="J381" s="63">
        <v>1.6805600000000001</v>
      </c>
      <c r="K381" s="63">
        <v>897.25</v>
      </c>
      <c r="L381" s="63">
        <v>92.28</v>
      </c>
      <c r="M381" s="63">
        <v>41.33</v>
      </c>
      <c r="N381" s="63">
        <v>140.11000000000001</v>
      </c>
      <c r="O381" s="63">
        <v>54.88</v>
      </c>
      <c r="P381" s="63">
        <v>1.3869999999999998</v>
      </c>
      <c r="Q381" s="63">
        <v>62.46</v>
      </c>
      <c r="R381" s="63">
        <v>0.19539999999999999</v>
      </c>
      <c r="S381" s="63">
        <v>0.2014</v>
      </c>
      <c r="T381" s="63">
        <v>0.14799999999999999</v>
      </c>
      <c r="U381" s="63">
        <v>29.18</v>
      </c>
    </row>
    <row r="382" spans="1:21" ht="15" customHeight="1" x14ac:dyDescent="0.25">
      <c r="A382" s="101"/>
      <c r="B382" s="5" t="s">
        <v>6</v>
      </c>
      <c r="C382" s="12">
        <v>200</v>
      </c>
      <c r="D382" s="13">
        <v>1</v>
      </c>
      <c r="E382" s="13">
        <v>0.2</v>
      </c>
      <c r="F382" s="13">
        <v>20.2</v>
      </c>
      <c r="G382" s="81">
        <v>86.6</v>
      </c>
      <c r="H382" s="73" t="s">
        <v>84</v>
      </c>
      <c r="I382" s="63">
        <v>2</v>
      </c>
      <c r="J382" s="63">
        <v>0</v>
      </c>
      <c r="K382" s="63">
        <v>240</v>
      </c>
      <c r="L382" s="63">
        <v>14</v>
      </c>
      <c r="M382" s="63">
        <v>8</v>
      </c>
      <c r="N382" s="63">
        <v>14</v>
      </c>
      <c r="O382" s="63">
        <v>0</v>
      </c>
      <c r="P382" s="63">
        <v>2.8</v>
      </c>
      <c r="Q382" s="63">
        <v>0</v>
      </c>
      <c r="R382" s="63">
        <v>0.02</v>
      </c>
      <c r="S382" s="63">
        <v>0.02</v>
      </c>
      <c r="T382" s="63">
        <v>0</v>
      </c>
      <c r="U382" s="63">
        <v>4</v>
      </c>
    </row>
    <row r="383" spans="1:21" ht="15" customHeight="1" x14ac:dyDescent="0.25">
      <c r="A383" s="101"/>
      <c r="B383" s="9" t="s">
        <v>4</v>
      </c>
      <c r="C383" s="12">
        <v>60</v>
      </c>
      <c r="D383" s="13">
        <f>8*C383/100</f>
        <v>4.8</v>
      </c>
      <c r="E383" s="13">
        <f>1.5*C383/100</f>
        <v>0.9</v>
      </c>
      <c r="F383" s="13">
        <f>40.1*C383/100</f>
        <v>24.06</v>
      </c>
      <c r="G383" s="81">
        <f>206*C383/100</f>
        <v>123.6</v>
      </c>
      <c r="H383" s="73" t="s">
        <v>87</v>
      </c>
      <c r="I383" s="63">
        <v>0</v>
      </c>
      <c r="J383" s="63">
        <v>18.54</v>
      </c>
      <c r="K383" s="63">
        <v>147</v>
      </c>
      <c r="L383" s="63">
        <v>21</v>
      </c>
      <c r="M383" s="63">
        <v>28.2</v>
      </c>
      <c r="N383" s="63">
        <v>94.8</v>
      </c>
      <c r="O383" s="63">
        <v>0</v>
      </c>
      <c r="P383" s="63">
        <v>2.34</v>
      </c>
      <c r="Q383" s="63">
        <v>0</v>
      </c>
      <c r="R383" s="63">
        <v>0.10799999999999998</v>
      </c>
      <c r="S383" s="63">
        <v>4.8000000000000001E-2</v>
      </c>
      <c r="T383" s="63">
        <v>0</v>
      </c>
      <c r="U383" s="63">
        <v>0</v>
      </c>
    </row>
    <row r="384" spans="1:21" ht="15" customHeight="1" x14ac:dyDescent="0.25">
      <c r="A384" s="102" t="s">
        <v>18</v>
      </c>
      <c r="B384" s="102"/>
      <c r="C384" s="48">
        <f>C379+C380+C381+C382+C383</f>
        <v>660</v>
      </c>
      <c r="D384" s="41">
        <f>SUM(D379:D383)</f>
        <v>20.78</v>
      </c>
      <c r="E384" s="41">
        <f t="shared" ref="E384:G384" si="81">SUM(E379:E383)</f>
        <v>20.571428571428566</v>
      </c>
      <c r="F384" s="41">
        <f t="shared" si="81"/>
        <v>74.074285714285722</v>
      </c>
      <c r="G384" s="86">
        <f t="shared" si="81"/>
        <v>567.14857142857147</v>
      </c>
      <c r="H384" s="73"/>
    </row>
    <row r="385" spans="1:21" ht="25.5" customHeight="1" x14ac:dyDescent="0.25">
      <c r="A385" s="101" t="s">
        <v>19</v>
      </c>
      <c r="B385" s="8" t="s">
        <v>156</v>
      </c>
      <c r="C385" s="18">
        <v>200</v>
      </c>
      <c r="D385" s="15">
        <v>5.8</v>
      </c>
      <c r="E385" s="15">
        <v>5</v>
      </c>
      <c r="F385" s="15">
        <v>8</v>
      </c>
      <c r="G385" s="82">
        <v>100.2</v>
      </c>
      <c r="H385" s="73" t="s">
        <v>86</v>
      </c>
      <c r="I385" s="63">
        <v>18</v>
      </c>
      <c r="J385" s="63">
        <v>4</v>
      </c>
      <c r="K385" s="63">
        <v>292</v>
      </c>
      <c r="L385" s="63">
        <v>240</v>
      </c>
      <c r="M385" s="63">
        <v>28</v>
      </c>
      <c r="N385" s="63">
        <v>180</v>
      </c>
      <c r="O385" s="63">
        <v>40</v>
      </c>
      <c r="P385" s="63">
        <v>0.2</v>
      </c>
      <c r="Q385" s="63">
        <v>44</v>
      </c>
      <c r="R385" s="63">
        <v>0.08</v>
      </c>
      <c r="S385" s="63">
        <v>0.34</v>
      </c>
      <c r="T385" s="63">
        <v>0</v>
      </c>
      <c r="U385" s="63">
        <v>1.4</v>
      </c>
    </row>
    <row r="386" spans="1:21" ht="15" customHeight="1" x14ac:dyDescent="0.25">
      <c r="A386" s="101"/>
      <c r="B386" s="6" t="s">
        <v>7</v>
      </c>
      <c r="C386" s="12">
        <v>25</v>
      </c>
      <c r="D386" s="13">
        <v>1.125</v>
      </c>
      <c r="E386" s="13">
        <v>0.435</v>
      </c>
      <c r="F386" s="13">
        <v>7.71</v>
      </c>
      <c r="G386" s="82">
        <v>39.15</v>
      </c>
      <c r="H386" s="73" t="s">
        <v>89</v>
      </c>
      <c r="I386" s="63">
        <v>0</v>
      </c>
      <c r="J386" s="63">
        <v>0</v>
      </c>
      <c r="K386" s="63">
        <v>23</v>
      </c>
      <c r="L386" s="63">
        <v>4.75</v>
      </c>
      <c r="M386" s="63">
        <v>3.25</v>
      </c>
      <c r="N386" s="63">
        <v>16.25</v>
      </c>
      <c r="O386" s="63">
        <v>0</v>
      </c>
      <c r="P386" s="63">
        <v>0.3</v>
      </c>
      <c r="Q386" s="63">
        <v>0</v>
      </c>
      <c r="R386" s="63">
        <v>2.75E-2</v>
      </c>
      <c r="S386" s="63">
        <v>7.4999999999999997E-3</v>
      </c>
      <c r="T386" s="63">
        <v>0</v>
      </c>
      <c r="U386" s="63">
        <v>0</v>
      </c>
    </row>
    <row r="387" spans="1:21" ht="15" customHeight="1" x14ac:dyDescent="0.25">
      <c r="A387" s="102" t="s">
        <v>22</v>
      </c>
      <c r="B387" s="102"/>
      <c r="C387" s="40">
        <f>C385+C386</f>
        <v>225</v>
      </c>
      <c r="D387" s="41">
        <f>SUM(D385:D386)</f>
        <v>6.9249999999999998</v>
      </c>
      <c r="E387" s="41">
        <f t="shared" ref="E387:G387" si="82">SUM(E385:E386)</f>
        <v>5.4349999999999996</v>
      </c>
      <c r="F387" s="41">
        <f t="shared" si="82"/>
        <v>15.71</v>
      </c>
      <c r="G387" s="86">
        <f t="shared" si="82"/>
        <v>139.35</v>
      </c>
      <c r="H387" s="73"/>
    </row>
    <row r="388" spans="1:21" ht="15" customHeight="1" x14ac:dyDescent="0.25">
      <c r="A388" s="103" t="s">
        <v>42</v>
      </c>
      <c r="B388" s="103"/>
      <c r="C388" s="21"/>
      <c r="D388" s="22">
        <f>D365+D374+D378+D384+D387</f>
        <v>90.109500000000011</v>
      </c>
      <c r="E388" s="22">
        <f t="shared" ref="E388:G388" si="83">E365+E374+E378+E384+E387</f>
        <v>92.071828571428568</v>
      </c>
      <c r="F388" s="22">
        <f t="shared" si="83"/>
        <v>410.04988571428572</v>
      </c>
      <c r="G388" s="87">
        <f t="shared" si="83"/>
        <v>2832.4439714285709</v>
      </c>
      <c r="H388" s="76"/>
      <c r="I388" s="66">
        <f>SUM(I359:I387)</f>
        <v>363.26944000000003</v>
      </c>
      <c r="J388" s="66">
        <f t="shared" ref="J388:U388" si="84">SUM(J359:J387)</f>
        <v>87.243768571428575</v>
      </c>
      <c r="K388" s="66">
        <f t="shared" si="84"/>
        <v>5366.5714142857141</v>
      </c>
      <c r="L388" s="66">
        <f t="shared" si="84"/>
        <v>1234.3126999999999</v>
      </c>
      <c r="M388" s="66">
        <f t="shared" si="84"/>
        <v>462.53609999999998</v>
      </c>
      <c r="N388" s="66">
        <f t="shared" si="84"/>
        <v>1850.2264285714284</v>
      </c>
      <c r="O388" s="66">
        <f t="shared" si="84"/>
        <v>1045.7653942857141</v>
      </c>
      <c r="P388" s="66">
        <f t="shared" si="84"/>
        <v>25.772827142857142</v>
      </c>
      <c r="Q388" s="66">
        <f t="shared" si="84"/>
        <v>1905.2910000000002</v>
      </c>
      <c r="R388" s="66">
        <f t="shared" si="84"/>
        <v>1.8606780000000003</v>
      </c>
      <c r="S388" s="66">
        <f t="shared" si="84"/>
        <v>1.8644325714285719</v>
      </c>
      <c r="T388" s="66">
        <f t="shared" si="84"/>
        <v>12.580611428571428</v>
      </c>
      <c r="U388" s="66">
        <f t="shared" si="84"/>
        <v>119.39939999999999</v>
      </c>
    </row>
    <row r="389" spans="1:21" ht="15" customHeight="1" x14ac:dyDescent="0.25">
      <c r="A389" s="108" t="s">
        <v>43</v>
      </c>
      <c r="B389" s="109"/>
      <c r="C389" s="109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10"/>
    </row>
    <row r="390" spans="1:21" ht="35.25" customHeight="1" x14ac:dyDescent="0.25">
      <c r="A390" s="101" t="s">
        <v>0</v>
      </c>
      <c r="B390" s="9" t="s">
        <v>275</v>
      </c>
      <c r="C390" s="18">
        <v>250</v>
      </c>
      <c r="D390" s="15">
        <v>6.875</v>
      </c>
      <c r="E390" s="15">
        <v>7.2750000000000004</v>
      </c>
      <c r="F390" s="15">
        <v>22.8</v>
      </c>
      <c r="G390" s="82">
        <v>184.15</v>
      </c>
      <c r="H390" s="73" t="s">
        <v>274</v>
      </c>
      <c r="I390" s="63">
        <v>41.05</v>
      </c>
      <c r="J390" s="63">
        <v>3.55</v>
      </c>
      <c r="K390" s="63">
        <v>281.78750000000002</v>
      </c>
      <c r="L390" s="63">
        <v>219.67500000000001</v>
      </c>
      <c r="M390" s="63">
        <v>28</v>
      </c>
      <c r="N390" s="63">
        <v>177.33750000000001</v>
      </c>
      <c r="O390" s="63">
        <v>39.74</v>
      </c>
      <c r="P390" s="63">
        <v>0.54874999999999996</v>
      </c>
      <c r="Q390" s="63">
        <v>61</v>
      </c>
      <c r="R390" s="63">
        <v>0.1045</v>
      </c>
      <c r="S390" s="63">
        <v>0.27650000000000002</v>
      </c>
      <c r="T390" s="63">
        <v>0.11749999999999999</v>
      </c>
      <c r="U390" s="63">
        <v>2.2749999999999999</v>
      </c>
    </row>
    <row r="391" spans="1:21" ht="23.25" customHeight="1" x14ac:dyDescent="0.25">
      <c r="A391" s="101"/>
      <c r="B391" s="9" t="s">
        <v>181</v>
      </c>
      <c r="C391" s="12">
        <v>30</v>
      </c>
      <c r="D391" s="13">
        <v>6.96</v>
      </c>
      <c r="E391" s="13">
        <v>8.85</v>
      </c>
      <c r="F391" s="13">
        <v>0</v>
      </c>
      <c r="G391" s="82">
        <v>109.2</v>
      </c>
      <c r="H391" s="73" t="s">
        <v>180</v>
      </c>
      <c r="I391" s="63">
        <v>0</v>
      </c>
      <c r="J391" s="63">
        <v>4.3499999999999996</v>
      </c>
      <c r="K391" s="63">
        <v>26.4</v>
      </c>
      <c r="L391" s="63">
        <v>264</v>
      </c>
      <c r="M391" s="63">
        <v>10.5</v>
      </c>
      <c r="N391" s="63">
        <v>150</v>
      </c>
      <c r="O391" s="63">
        <v>0</v>
      </c>
      <c r="P391" s="63">
        <v>0.3</v>
      </c>
      <c r="Q391" s="63">
        <v>86.4</v>
      </c>
      <c r="R391" s="63">
        <v>1.2E-2</v>
      </c>
      <c r="S391" s="63">
        <v>0.09</v>
      </c>
      <c r="T391" s="63">
        <v>0.28799999999999998</v>
      </c>
      <c r="U391" s="63">
        <v>0.21</v>
      </c>
    </row>
    <row r="392" spans="1:21" ht="15" customHeight="1" x14ac:dyDescent="0.25">
      <c r="A392" s="101"/>
      <c r="B392" s="6" t="s">
        <v>7</v>
      </c>
      <c r="C392" s="12">
        <v>85</v>
      </c>
      <c r="D392" s="13">
        <f>7.5*C392/100</f>
        <v>6.375</v>
      </c>
      <c r="E392" s="13">
        <f>2.9*C392/100</f>
        <v>2.4649999999999999</v>
      </c>
      <c r="F392" s="13">
        <f>51.4*C392/100</f>
        <v>43.69</v>
      </c>
      <c r="G392" s="82">
        <f>261*C392/100</f>
        <v>221.85</v>
      </c>
      <c r="H392" s="73" t="s">
        <v>89</v>
      </c>
      <c r="I392" s="63">
        <v>0</v>
      </c>
      <c r="J392" s="63">
        <v>0</v>
      </c>
      <c r="K392" s="63">
        <v>78.2</v>
      </c>
      <c r="L392" s="63">
        <v>16.149999999999999</v>
      </c>
      <c r="M392" s="63">
        <v>11.05</v>
      </c>
      <c r="N392" s="63">
        <v>55.25</v>
      </c>
      <c r="O392" s="63">
        <v>0</v>
      </c>
      <c r="P392" s="63">
        <v>1.02</v>
      </c>
      <c r="Q392" s="63">
        <v>0</v>
      </c>
      <c r="R392" s="63">
        <v>9.35E-2</v>
      </c>
      <c r="S392" s="63">
        <v>2.5499999999999998E-2</v>
      </c>
      <c r="T392" s="63">
        <v>0</v>
      </c>
      <c r="U392" s="63">
        <v>0</v>
      </c>
    </row>
    <row r="393" spans="1:21" ht="27" customHeight="1" x14ac:dyDescent="0.25">
      <c r="A393" s="101"/>
      <c r="B393" s="9" t="s">
        <v>142</v>
      </c>
      <c r="C393" s="14" t="s">
        <v>290</v>
      </c>
      <c r="D393" s="15">
        <v>0.16</v>
      </c>
      <c r="E393" s="15">
        <v>14.5</v>
      </c>
      <c r="F393" s="15">
        <v>0.26</v>
      </c>
      <c r="G393" s="82">
        <v>132.19999999999999</v>
      </c>
      <c r="H393" s="73" t="s">
        <v>143</v>
      </c>
      <c r="I393" s="63">
        <v>0</v>
      </c>
      <c r="J393" s="63">
        <v>0.1</v>
      </c>
      <c r="K393" s="63">
        <v>3</v>
      </c>
      <c r="L393" s="63">
        <v>2.4</v>
      </c>
      <c r="M393" s="63">
        <v>0.05</v>
      </c>
      <c r="N393" s="63">
        <v>3</v>
      </c>
      <c r="O393" s="63">
        <v>0.28000000000000003</v>
      </c>
      <c r="P393" s="63">
        <v>0.02</v>
      </c>
      <c r="Q393" s="63">
        <v>45</v>
      </c>
      <c r="R393" s="63">
        <v>1E-3</v>
      </c>
      <c r="S393" s="63">
        <v>1.2E-2</v>
      </c>
      <c r="T393" s="63">
        <v>0.13</v>
      </c>
      <c r="U393" s="63">
        <v>0</v>
      </c>
    </row>
    <row r="394" spans="1:21" ht="15" customHeight="1" x14ac:dyDescent="0.25">
      <c r="A394" s="101"/>
      <c r="B394" s="9" t="s">
        <v>144</v>
      </c>
      <c r="C394" s="14" t="s">
        <v>70</v>
      </c>
      <c r="D394" s="15">
        <v>1.9725000000000001</v>
      </c>
      <c r="E394" s="15">
        <v>1.4750000000000001</v>
      </c>
      <c r="F394" s="15">
        <v>12.42</v>
      </c>
      <c r="G394" s="82">
        <v>71.215000000000003</v>
      </c>
      <c r="H394" s="73" t="s">
        <v>73</v>
      </c>
      <c r="I394" s="63">
        <v>4.5</v>
      </c>
      <c r="J394" s="63">
        <v>1</v>
      </c>
      <c r="K394" s="63">
        <v>111.02499999999999</v>
      </c>
      <c r="L394" s="63">
        <v>63.5</v>
      </c>
      <c r="M394" s="63">
        <v>17.625</v>
      </c>
      <c r="N394" s="63">
        <v>61.375</v>
      </c>
      <c r="O394" s="63">
        <v>16.125</v>
      </c>
      <c r="P394" s="63">
        <v>0.63000000000000012</v>
      </c>
      <c r="Q394" s="63">
        <v>11.074999999999999</v>
      </c>
      <c r="R394" s="63">
        <v>2.2499999999999999E-2</v>
      </c>
      <c r="S394" s="63">
        <v>0.08</v>
      </c>
      <c r="T394" s="63">
        <v>1.4999999999999999E-2</v>
      </c>
      <c r="U394" s="63">
        <v>0.65</v>
      </c>
    </row>
    <row r="395" spans="1:21" ht="15" customHeight="1" x14ac:dyDescent="0.25">
      <c r="A395" s="101"/>
      <c r="B395" s="5" t="s">
        <v>145</v>
      </c>
      <c r="C395" s="12">
        <v>185</v>
      </c>
      <c r="D395" s="13">
        <v>0.4</v>
      </c>
      <c r="E395" s="13">
        <v>0.4</v>
      </c>
      <c r="F395" s="13">
        <v>9.8000000000000007</v>
      </c>
      <c r="G395" s="81">
        <v>44.4</v>
      </c>
      <c r="H395" s="73" t="s">
        <v>72</v>
      </c>
      <c r="I395" s="63">
        <v>0</v>
      </c>
      <c r="J395" s="63">
        <v>0</v>
      </c>
      <c r="K395" s="63">
        <v>278</v>
      </c>
      <c r="L395" s="63">
        <v>16</v>
      </c>
      <c r="M395" s="63">
        <v>9</v>
      </c>
      <c r="N395" s="63">
        <v>11</v>
      </c>
      <c r="O395" s="63">
        <v>0</v>
      </c>
      <c r="P395" s="63">
        <v>2.2000000000000002</v>
      </c>
      <c r="Q395" s="63">
        <v>0</v>
      </c>
      <c r="R395" s="63">
        <v>0.03</v>
      </c>
      <c r="S395" s="63">
        <v>0.02</v>
      </c>
      <c r="T395" s="63">
        <v>0</v>
      </c>
      <c r="U395" s="63">
        <v>10</v>
      </c>
    </row>
    <row r="396" spans="1:21" ht="15" customHeight="1" x14ac:dyDescent="0.25">
      <c r="A396" s="102" t="s">
        <v>15</v>
      </c>
      <c r="B396" s="102"/>
      <c r="C396" s="45">
        <f>C390+C391+C392+C393+C394+C395</f>
        <v>770</v>
      </c>
      <c r="D396" s="41">
        <f>SUM(D390:D395)</f>
        <v>22.7425</v>
      </c>
      <c r="E396" s="41">
        <f t="shared" ref="E396:G396" si="85">SUM(E390:E395)</f>
        <v>34.965000000000003</v>
      </c>
      <c r="F396" s="41">
        <f t="shared" si="85"/>
        <v>88.97</v>
      </c>
      <c r="G396" s="86">
        <f t="shared" si="85"/>
        <v>763.0150000000001</v>
      </c>
      <c r="H396" s="7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</row>
    <row r="397" spans="1:21" ht="25.5" customHeight="1" x14ac:dyDescent="0.25">
      <c r="A397" s="101" t="s">
        <v>1</v>
      </c>
      <c r="B397" s="9" t="s">
        <v>183</v>
      </c>
      <c r="C397" s="12">
        <v>100</v>
      </c>
      <c r="D397" s="15">
        <v>5.09</v>
      </c>
      <c r="E397" s="15">
        <v>7.33</v>
      </c>
      <c r="F397" s="15">
        <v>6.63</v>
      </c>
      <c r="G397" s="82">
        <v>112.85</v>
      </c>
      <c r="H397" s="73" t="s">
        <v>182</v>
      </c>
      <c r="I397" s="63">
        <v>14.6</v>
      </c>
      <c r="J397" s="63">
        <v>9.5262200000000004</v>
      </c>
      <c r="K397" s="63">
        <v>302.11099999999999</v>
      </c>
      <c r="L397" s="63">
        <v>35.789000000000001</v>
      </c>
      <c r="M397" s="63">
        <v>25.23</v>
      </c>
      <c r="N397" s="63">
        <v>103.483</v>
      </c>
      <c r="O397" s="63">
        <v>114.35</v>
      </c>
      <c r="P397" s="63">
        <v>0.91159999999999997</v>
      </c>
      <c r="Q397" s="63">
        <v>146.79499999999999</v>
      </c>
      <c r="R397" s="63">
        <v>5.3840000000000006E-2</v>
      </c>
      <c r="S397" s="63">
        <v>6.7489999999999994E-2</v>
      </c>
      <c r="T397" s="63">
        <v>7.65</v>
      </c>
      <c r="U397" s="63">
        <v>9.1389999999999993</v>
      </c>
    </row>
    <row r="398" spans="1:21" ht="27" customHeight="1" x14ac:dyDescent="0.25">
      <c r="A398" s="101"/>
      <c r="B398" s="9" t="s">
        <v>146</v>
      </c>
      <c r="C398" s="18">
        <v>300</v>
      </c>
      <c r="D398" s="19">
        <v>2.1539999999999999</v>
      </c>
      <c r="E398" s="19">
        <v>6.6270000000000007</v>
      </c>
      <c r="F398" s="19">
        <v>13.206000000000001</v>
      </c>
      <c r="G398" s="82">
        <v>121.06399999999999</v>
      </c>
      <c r="H398" s="73" t="s">
        <v>97</v>
      </c>
      <c r="I398" s="63">
        <v>39.034999999999997</v>
      </c>
      <c r="J398" s="63">
        <v>0.71987600000000007</v>
      </c>
      <c r="K398" s="63">
        <v>415.72660000000008</v>
      </c>
      <c r="L398" s="63">
        <v>53.222200000000001</v>
      </c>
      <c r="M398" s="63">
        <v>28.020799999999998</v>
      </c>
      <c r="N398" s="63">
        <v>63.201000000000008</v>
      </c>
      <c r="O398" s="63">
        <v>22.695999999999998</v>
      </c>
      <c r="P398" s="63">
        <v>1.3174600000000001</v>
      </c>
      <c r="Q398" s="63">
        <v>253.72</v>
      </c>
      <c r="R398" s="63">
        <v>6.4189999999999997E-2</v>
      </c>
      <c r="S398" s="63">
        <v>7.6409999999999992E-2</v>
      </c>
      <c r="T398" s="63">
        <v>7.000000000000001E-3</v>
      </c>
      <c r="U398" s="63">
        <v>26.285</v>
      </c>
    </row>
    <row r="399" spans="1:21" ht="24.75" customHeight="1" x14ac:dyDescent="0.25">
      <c r="A399" s="101"/>
      <c r="B399" s="8" t="s">
        <v>175</v>
      </c>
      <c r="C399" s="23">
        <v>100</v>
      </c>
      <c r="D399" s="24">
        <v>8.11</v>
      </c>
      <c r="E399" s="24">
        <v>5.665</v>
      </c>
      <c r="F399" s="24">
        <v>6.97</v>
      </c>
      <c r="G399" s="88">
        <v>111.33499999999999</v>
      </c>
      <c r="H399" s="79" t="s">
        <v>174</v>
      </c>
      <c r="I399" s="63">
        <v>16.010000000000002</v>
      </c>
      <c r="J399" s="63">
        <v>8.3960000000000008</v>
      </c>
      <c r="K399" s="63">
        <v>338.29599999999999</v>
      </c>
      <c r="L399" s="63">
        <v>77.792000000000002</v>
      </c>
      <c r="M399" s="63">
        <v>36.338000000000001</v>
      </c>
      <c r="N399" s="63">
        <v>193.58</v>
      </c>
      <c r="O399" s="63">
        <v>56.63</v>
      </c>
      <c r="P399" s="63">
        <v>2.1038999999999999</v>
      </c>
      <c r="Q399" s="63">
        <v>4.84</v>
      </c>
      <c r="R399" s="63">
        <v>0.23680000000000001</v>
      </c>
      <c r="S399" s="63">
        <v>0.25159999999999999</v>
      </c>
      <c r="T399" s="63">
        <v>6.6E-3</v>
      </c>
      <c r="U399" s="63">
        <v>0.32200000000000001</v>
      </c>
    </row>
    <row r="400" spans="1:21" ht="26.25" customHeight="1" x14ac:dyDescent="0.25">
      <c r="A400" s="101"/>
      <c r="B400" s="9" t="s">
        <v>277</v>
      </c>
      <c r="C400" s="18">
        <v>200</v>
      </c>
      <c r="D400" s="15">
        <f>3.762*C400/180</f>
        <v>4.18</v>
      </c>
      <c r="E400" s="15">
        <f>3.43*C400/180</f>
        <v>3.8111111111111109</v>
      </c>
      <c r="F400" s="15">
        <f>49.21*C400/180</f>
        <v>54.677777777777777</v>
      </c>
      <c r="G400" s="82">
        <f>242.76*C400/180</f>
        <v>269.73333333333335</v>
      </c>
      <c r="H400" s="73" t="s">
        <v>276</v>
      </c>
      <c r="I400" s="63">
        <v>30.9</v>
      </c>
      <c r="J400" s="63">
        <v>0.68423999999999996</v>
      </c>
      <c r="K400" s="63">
        <v>1241.33</v>
      </c>
      <c r="L400" s="63">
        <v>27.88</v>
      </c>
      <c r="M400" s="63">
        <v>50.41</v>
      </c>
      <c r="N400" s="63">
        <v>130.19</v>
      </c>
      <c r="O400" s="63">
        <v>65.680000000000007</v>
      </c>
      <c r="P400" s="63">
        <v>2.0110000000000001</v>
      </c>
      <c r="Q400" s="63">
        <v>51.54</v>
      </c>
      <c r="R400" s="63">
        <v>0.2626</v>
      </c>
      <c r="S400" s="63">
        <v>0.1646</v>
      </c>
      <c r="T400" s="63">
        <v>4.13</v>
      </c>
      <c r="U400" s="63">
        <v>43.6</v>
      </c>
    </row>
    <row r="401" spans="1:21" ht="27" customHeight="1" x14ac:dyDescent="0.25">
      <c r="A401" s="101"/>
      <c r="B401" s="5" t="s">
        <v>148</v>
      </c>
      <c r="C401" s="20" t="s">
        <v>70</v>
      </c>
      <c r="D401" s="16">
        <v>0.38</v>
      </c>
      <c r="E401" s="16">
        <v>0</v>
      </c>
      <c r="F401" s="16">
        <v>19.821999999999999</v>
      </c>
      <c r="G401" s="85">
        <v>80.787000000000006</v>
      </c>
      <c r="H401" s="73" t="s">
        <v>78</v>
      </c>
      <c r="I401" s="63">
        <v>0</v>
      </c>
      <c r="J401" s="63">
        <v>0</v>
      </c>
      <c r="K401" s="63">
        <v>33.099999999999994</v>
      </c>
      <c r="L401" s="63">
        <v>3.9</v>
      </c>
      <c r="M401" s="63">
        <v>2.8</v>
      </c>
      <c r="N401" s="63">
        <v>0</v>
      </c>
      <c r="O401" s="63">
        <v>0</v>
      </c>
      <c r="P401" s="63">
        <v>0.19</v>
      </c>
      <c r="Q401" s="63">
        <v>11.6</v>
      </c>
      <c r="R401" s="63">
        <v>0</v>
      </c>
      <c r="S401" s="63">
        <v>0</v>
      </c>
      <c r="T401" s="63">
        <v>0</v>
      </c>
      <c r="U401" s="63">
        <v>11.2</v>
      </c>
    </row>
    <row r="402" spans="1:21" ht="15" customHeight="1" x14ac:dyDescent="0.25">
      <c r="A402" s="101"/>
      <c r="B402" s="9" t="s">
        <v>4</v>
      </c>
      <c r="C402" s="12">
        <v>70</v>
      </c>
      <c r="D402" s="13">
        <f>8*C402/100</f>
        <v>5.6</v>
      </c>
      <c r="E402" s="13">
        <f>1.5*C402/100</f>
        <v>1.05</v>
      </c>
      <c r="F402" s="13">
        <f>40.1*C402/100</f>
        <v>28.07</v>
      </c>
      <c r="G402" s="81">
        <f>206*C402/100</f>
        <v>144.19999999999999</v>
      </c>
      <c r="H402" s="73" t="s">
        <v>87</v>
      </c>
      <c r="I402" s="63">
        <v>0</v>
      </c>
      <c r="J402" s="63">
        <v>21.63</v>
      </c>
      <c r="K402" s="63">
        <v>171.5</v>
      </c>
      <c r="L402" s="63">
        <v>24.5</v>
      </c>
      <c r="M402" s="63">
        <v>32.9</v>
      </c>
      <c r="N402" s="63">
        <v>110.6</v>
      </c>
      <c r="O402" s="63">
        <v>0</v>
      </c>
      <c r="P402" s="63">
        <v>2.73</v>
      </c>
      <c r="Q402" s="63">
        <v>0</v>
      </c>
      <c r="R402" s="63">
        <v>0.126</v>
      </c>
      <c r="S402" s="63">
        <v>5.6000000000000008E-2</v>
      </c>
      <c r="T402" s="63">
        <v>0</v>
      </c>
      <c r="U402" s="63">
        <v>0</v>
      </c>
    </row>
    <row r="403" spans="1:21" ht="15" customHeight="1" x14ac:dyDescent="0.25">
      <c r="A403" s="101"/>
      <c r="B403" s="9" t="s">
        <v>5</v>
      </c>
      <c r="C403" s="12">
        <v>70</v>
      </c>
      <c r="D403" s="13">
        <f>7.6*C403/100</f>
        <v>5.32</v>
      </c>
      <c r="E403" s="13">
        <f>0.8*C403/100</f>
        <v>0.56000000000000005</v>
      </c>
      <c r="F403" s="13">
        <f>49.2*C403/100</f>
        <v>34.44</v>
      </c>
      <c r="G403" s="82">
        <f>234*C403/100</f>
        <v>163.80000000000001</v>
      </c>
      <c r="H403" s="73" t="s">
        <v>88</v>
      </c>
      <c r="I403" s="63">
        <v>2.2400000000000002</v>
      </c>
      <c r="J403" s="63">
        <v>4.2</v>
      </c>
      <c r="K403" s="63">
        <v>65.099999999999994</v>
      </c>
      <c r="L403" s="63">
        <v>14</v>
      </c>
      <c r="M403" s="63">
        <v>9.8000000000000007</v>
      </c>
      <c r="N403" s="63">
        <v>45.5</v>
      </c>
      <c r="O403" s="63">
        <v>10.15</v>
      </c>
      <c r="P403" s="63">
        <v>0.77</v>
      </c>
      <c r="Q403" s="63">
        <v>0</v>
      </c>
      <c r="R403" s="63">
        <v>7.6999999999999999E-2</v>
      </c>
      <c r="S403" s="63">
        <v>2.1000000000000001E-2</v>
      </c>
      <c r="T403" s="63">
        <v>0</v>
      </c>
      <c r="U403" s="63">
        <v>0</v>
      </c>
    </row>
    <row r="404" spans="1:21" ht="15" customHeight="1" x14ac:dyDescent="0.25">
      <c r="A404" s="106" t="s">
        <v>16</v>
      </c>
      <c r="B404" s="107"/>
      <c r="C404" s="37">
        <f>C397+C398+C399+C400+C401+C402+C403</f>
        <v>1040</v>
      </c>
      <c r="D404" s="38">
        <f>SUM(D397:D403)</f>
        <v>30.833999999999996</v>
      </c>
      <c r="E404" s="38">
        <f t="shared" ref="E404:G404" si="86">SUM(E397:E403)</f>
        <v>25.043111111111109</v>
      </c>
      <c r="F404" s="38">
        <f t="shared" si="86"/>
        <v>163.81577777777778</v>
      </c>
      <c r="G404" s="99">
        <f t="shared" si="86"/>
        <v>1003.7693333333334</v>
      </c>
      <c r="H404" s="7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</row>
    <row r="405" spans="1:21" ht="39.75" customHeight="1" x14ac:dyDescent="0.25">
      <c r="A405" s="101" t="s">
        <v>2</v>
      </c>
      <c r="B405" s="9" t="s">
        <v>171</v>
      </c>
      <c r="C405" s="18">
        <v>200</v>
      </c>
      <c r="D405" s="84">
        <v>22.014666666666667</v>
      </c>
      <c r="E405" s="84">
        <v>7.3846666666666669</v>
      </c>
      <c r="F405" s="84">
        <v>24.940666666666662</v>
      </c>
      <c r="G405" s="84">
        <v>253.58666666666667</v>
      </c>
      <c r="H405" s="73" t="s">
        <v>170</v>
      </c>
      <c r="I405" s="63">
        <v>31.06</v>
      </c>
      <c r="J405" s="63">
        <v>57.4512</v>
      </c>
      <c r="K405" s="63">
        <v>233.102</v>
      </c>
      <c r="L405" s="63">
        <v>314.392</v>
      </c>
      <c r="M405" s="63">
        <v>44.703999999999994</v>
      </c>
      <c r="N405" s="63">
        <v>426.81799999999998</v>
      </c>
      <c r="O405" s="63">
        <v>65.478560000000002</v>
      </c>
      <c r="P405" s="63">
        <v>1.083</v>
      </c>
      <c r="Q405" s="63">
        <v>90.27600000000001</v>
      </c>
      <c r="R405" s="63">
        <v>9.1240000000000002E-2</v>
      </c>
      <c r="S405" s="63">
        <v>0.51959999999999995</v>
      </c>
      <c r="T405" s="63">
        <v>0.23675999999999997</v>
      </c>
      <c r="U405" s="63">
        <v>0.94520000000000015</v>
      </c>
    </row>
    <row r="406" spans="1:21" ht="15" customHeight="1" x14ac:dyDescent="0.25">
      <c r="A406" s="101"/>
      <c r="B406" s="6" t="s">
        <v>169</v>
      </c>
      <c r="C406" s="12">
        <v>25</v>
      </c>
      <c r="D406" s="13">
        <v>0.1</v>
      </c>
      <c r="E406" s="13">
        <v>0</v>
      </c>
      <c r="F406" s="13">
        <v>16.25</v>
      </c>
      <c r="G406" s="82">
        <v>65.5</v>
      </c>
      <c r="H406" s="73" t="s">
        <v>168</v>
      </c>
      <c r="I406" s="63">
        <v>0</v>
      </c>
      <c r="J406" s="63">
        <v>0</v>
      </c>
      <c r="K406" s="63">
        <v>32.25</v>
      </c>
      <c r="L406" s="63">
        <v>3.5</v>
      </c>
      <c r="M406" s="63">
        <v>1.75</v>
      </c>
      <c r="N406" s="63">
        <v>2.25</v>
      </c>
      <c r="O406" s="63">
        <v>0</v>
      </c>
      <c r="P406" s="63">
        <v>0.32500000000000001</v>
      </c>
      <c r="Q406" s="63">
        <v>0</v>
      </c>
      <c r="R406" s="63">
        <v>2.5000000000000001E-3</v>
      </c>
      <c r="S406" s="63">
        <v>5.0000000000000001E-3</v>
      </c>
      <c r="T406" s="63">
        <v>0</v>
      </c>
      <c r="U406" s="63">
        <v>0.125</v>
      </c>
    </row>
    <row r="407" spans="1:21" ht="15" customHeight="1" x14ac:dyDescent="0.25">
      <c r="A407" s="101"/>
      <c r="B407" s="9" t="s">
        <v>158</v>
      </c>
      <c r="C407" s="12">
        <v>200</v>
      </c>
      <c r="D407" s="15">
        <v>1.5549999999999999</v>
      </c>
      <c r="E407" s="15">
        <v>1.1400000000000001</v>
      </c>
      <c r="F407" s="15">
        <v>12.225000000000001</v>
      </c>
      <c r="G407" s="82">
        <v>65.400000000000006</v>
      </c>
      <c r="H407" s="73" t="s">
        <v>109</v>
      </c>
      <c r="I407" s="63">
        <v>4.5</v>
      </c>
      <c r="J407" s="63">
        <v>1</v>
      </c>
      <c r="K407" s="63">
        <v>98.1</v>
      </c>
      <c r="L407" s="63">
        <v>65.25</v>
      </c>
      <c r="M407" s="63">
        <v>11.4</v>
      </c>
      <c r="N407" s="63">
        <v>53.24</v>
      </c>
      <c r="O407" s="63">
        <v>10</v>
      </c>
      <c r="P407" s="63">
        <v>0.9</v>
      </c>
      <c r="Q407" s="63">
        <v>11.5</v>
      </c>
      <c r="R407" s="63">
        <v>2.07E-2</v>
      </c>
      <c r="S407" s="63">
        <v>8.4999999999999992E-2</v>
      </c>
      <c r="T407" s="63">
        <v>1.4999999999999999E-2</v>
      </c>
      <c r="U407" s="63">
        <v>0.75</v>
      </c>
    </row>
    <row r="408" spans="1:21" ht="15" customHeight="1" x14ac:dyDescent="0.25">
      <c r="A408" s="102" t="s">
        <v>17</v>
      </c>
      <c r="B408" s="102"/>
      <c r="C408" s="39">
        <f>C405+C406+C407</f>
        <v>425</v>
      </c>
      <c r="D408" s="38">
        <f>SUM(D405:D407)</f>
        <v>23.669666666666668</v>
      </c>
      <c r="E408" s="38">
        <f t="shared" ref="E408:G408" si="87">SUM(E405:E407)</f>
        <v>8.5246666666666666</v>
      </c>
      <c r="F408" s="38">
        <f t="shared" si="87"/>
        <v>53.41566666666666</v>
      </c>
      <c r="G408" s="83">
        <f t="shared" si="87"/>
        <v>384.48666666666668</v>
      </c>
      <c r="H408" s="7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</row>
    <row r="409" spans="1:21" ht="25.5" customHeight="1" x14ac:dyDescent="0.25">
      <c r="A409" s="101" t="s">
        <v>3</v>
      </c>
      <c r="B409" s="7" t="s">
        <v>279</v>
      </c>
      <c r="C409" s="12">
        <v>100</v>
      </c>
      <c r="D409" s="13">
        <v>1.27</v>
      </c>
      <c r="E409" s="13">
        <v>5.46</v>
      </c>
      <c r="F409" s="13">
        <v>8.67</v>
      </c>
      <c r="G409" s="81">
        <v>88.97</v>
      </c>
      <c r="H409" s="73" t="s">
        <v>278</v>
      </c>
      <c r="I409" s="63">
        <v>8.0299999999999994</v>
      </c>
      <c r="J409" s="63">
        <v>0.25609999999999999</v>
      </c>
      <c r="K409" s="63">
        <v>109.2225</v>
      </c>
      <c r="L409" s="63">
        <v>17.677</v>
      </c>
      <c r="M409" s="63">
        <v>20.803000000000001</v>
      </c>
      <c r="N409" s="63">
        <v>50.487499999999997</v>
      </c>
      <c r="O409" s="63">
        <v>39.084000000000003</v>
      </c>
      <c r="P409" s="63">
        <v>0.55064999999999997</v>
      </c>
      <c r="Q409" s="63">
        <v>1092</v>
      </c>
      <c r="R409" s="63">
        <v>0.18590000000000001</v>
      </c>
      <c r="S409" s="63">
        <v>9.4640000000000002E-2</v>
      </c>
      <c r="T409" s="63">
        <v>0</v>
      </c>
      <c r="U409" s="63">
        <v>2.73</v>
      </c>
    </row>
    <row r="410" spans="1:21" ht="24.75" customHeight="1" x14ac:dyDescent="0.25">
      <c r="A410" s="101"/>
      <c r="B410" s="9" t="s">
        <v>204</v>
      </c>
      <c r="C410" s="18">
        <v>100</v>
      </c>
      <c r="D410" s="15">
        <v>6.5457142857142996</v>
      </c>
      <c r="E410" s="15">
        <v>7.1142857142856997</v>
      </c>
      <c r="F410" s="15">
        <v>16.891428571428499</v>
      </c>
      <c r="G410" s="82">
        <v>157.78</v>
      </c>
      <c r="H410" s="73" t="s">
        <v>106</v>
      </c>
      <c r="I410" s="63">
        <v>12.26</v>
      </c>
      <c r="J410" s="63">
        <v>7.1542857142857148</v>
      </c>
      <c r="K410" s="63">
        <v>299.85428571428571</v>
      </c>
      <c r="L410" s="63">
        <v>77.30857142857144</v>
      </c>
      <c r="M410" s="63">
        <v>31.62</v>
      </c>
      <c r="N410" s="63">
        <v>208.61428571428573</v>
      </c>
      <c r="O410" s="63">
        <v>131</v>
      </c>
      <c r="P410" s="63">
        <v>2.1040000000000001</v>
      </c>
      <c r="Q410" s="63">
        <v>44.571428571428569</v>
      </c>
      <c r="R410" s="63">
        <v>0.19128571428571428</v>
      </c>
      <c r="S410" s="63">
        <v>0.24357142857142858</v>
      </c>
      <c r="T410" s="63">
        <v>8.5714285714285719E-3</v>
      </c>
      <c r="U410" s="63">
        <v>0.41714285714285715</v>
      </c>
    </row>
    <row r="411" spans="1:21" ht="15" customHeight="1" x14ac:dyDescent="0.25">
      <c r="A411" s="101"/>
      <c r="B411" s="5" t="s">
        <v>188</v>
      </c>
      <c r="C411" s="20" t="s">
        <v>70</v>
      </c>
      <c r="D411" s="16">
        <v>4.46</v>
      </c>
      <c r="E411" s="16">
        <v>7.5</v>
      </c>
      <c r="F411" s="16">
        <v>15.6</v>
      </c>
      <c r="G411" s="85">
        <v>147.69999999999999</v>
      </c>
      <c r="H411" s="73" t="s">
        <v>103</v>
      </c>
      <c r="I411" s="63">
        <v>36.119999999999997</v>
      </c>
      <c r="J411" s="63">
        <v>1.0875999999999999</v>
      </c>
      <c r="K411" s="63">
        <v>747.74400000000014</v>
      </c>
      <c r="L411" s="63">
        <v>120.05</v>
      </c>
      <c r="M411" s="63">
        <v>42.003999999999998</v>
      </c>
      <c r="N411" s="63">
        <v>83.88600000000001</v>
      </c>
      <c r="O411" s="63">
        <v>30.057023999999998</v>
      </c>
      <c r="P411" s="63">
        <v>1.6375999999999999</v>
      </c>
      <c r="Q411" s="63">
        <v>98.876000000000005</v>
      </c>
      <c r="R411" s="63">
        <v>8.5239999999999996E-2</v>
      </c>
      <c r="S411" s="63">
        <v>0.1726</v>
      </c>
      <c r="T411" s="63">
        <v>0</v>
      </c>
      <c r="U411" s="63">
        <v>140.32</v>
      </c>
    </row>
    <row r="412" spans="1:21" ht="15" customHeight="1" x14ac:dyDescent="0.25">
      <c r="A412" s="101"/>
      <c r="B412" s="5" t="s">
        <v>6</v>
      </c>
      <c r="C412" s="12">
        <v>200</v>
      </c>
      <c r="D412" s="13">
        <v>1</v>
      </c>
      <c r="E412" s="13">
        <v>0.2</v>
      </c>
      <c r="F412" s="13">
        <v>20.2</v>
      </c>
      <c r="G412" s="81">
        <v>86.6</v>
      </c>
      <c r="H412" s="73" t="s">
        <v>84</v>
      </c>
      <c r="I412" s="63">
        <v>0</v>
      </c>
      <c r="J412" s="63">
        <v>0</v>
      </c>
      <c r="K412" s="63">
        <v>240</v>
      </c>
      <c r="L412" s="63">
        <v>14</v>
      </c>
      <c r="M412" s="63">
        <v>8</v>
      </c>
      <c r="N412" s="63">
        <v>14</v>
      </c>
      <c r="O412" s="63">
        <v>0</v>
      </c>
      <c r="P412" s="63">
        <v>2.8</v>
      </c>
      <c r="Q412" s="63">
        <v>0</v>
      </c>
      <c r="R412" s="63">
        <v>0.02</v>
      </c>
      <c r="S412" s="63">
        <v>0.02</v>
      </c>
      <c r="T412" s="63">
        <v>0</v>
      </c>
      <c r="U412" s="63">
        <v>4</v>
      </c>
    </row>
    <row r="413" spans="1:21" ht="15" customHeight="1" x14ac:dyDescent="0.25">
      <c r="A413" s="101"/>
      <c r="B413" s="9" t="s">
        <v>4</v>
      </c>
      <c r="C413" s="12">
        <v>45</v>
      </c>
      <c r="D413" s="13">
        <f>8*C413/100</f>
        <v>3.6</v>
      </c>
      <c r="E413" s="13">
        <f>1.5*C413/100</f>
        <v>0.67500000000000004</v>
      </c>
      <c r="F413" s="13">
        <f>40.1*C413/100</f>
        <v>18.045000000000002</v>
      </c>
      <c r="G413" s="81">
        <f>206*C413/100</f>
        <v>92.7</v>
      </c>
      <c r="H413" s="73" t="s">
        <v>87</v>
      </c>
      <c r="I413" s="63">
        <v>0</v>
      </c>
      <c r="J413" s="63">
        <v>13.904999999999999</v>
      </c>
      <c r="K413" s="63">
        <v>110.25</v>
      </c>
      <c r="L413" s="63">
        <v>15.75</v>
      </c>
      <c r="M413" s="63">
        <v>21.15</v>
      </c>
      <c r="N413" s="63">
        <v>71.099999999999994</v>
      </c>
      <c r="O413" s="63">
        <v>0</v>
      </c>
      <c r="P413" s="63">
        <v>1.7549999999999999</v>
      </c>
      <c r="Q413" s="63">
        <v>0</v>
      </c>
      <c r="R413" s="63">
        <v>8.1000000000000003E-2</v>
      </c>
      <c r="S413" s="63">
        <v>3.6000000000000004E-2</v>
      </c>
      <c r="T413" s="63">
        <v>0</v>
      </c>
      <c r="U413" s="63">
        <v>0</v>
      </c>
    </row>
    <row r="414" spans="1:21" ht="15" customHeight="1" x14ac:dyDescent="0.25">
      <c r="A414" s="102" t="s">
        <v>18</v>
      </c>
      <c r="B414" s="102"/>
      <c r="C414" s="45">
        <f>C409+C410+C411+C412+C413</f>
        <v>645</v>
      </c>
      <c r="D414" s="41">
        <f>SUM(D409:D413)</f>
        <v>16.875714285714302</v>
      </c>
      <c r="E414" s="41">
        <f t="shared" ref="E414:G414" si="88">SUM(E409:E413)</f>
        <v>20.949285714285701</v>
      </c>
      <c r="F414" s="41">
        <f t="shared" si="88"/>
        <v>79.406428571428506</v>
      </c>
      <c r="G414" s="86">
        <f t="shared" si="88"/>
        <v>573.75</v>
      </c>
      <c r="H414" s="73"/>
    </row>
    <row r="415" spans="1:21" ht="24.75" customHeight="1" x14ac:dyDescent="0.25">
      <c r="A415" s="101" t="s">
        <v>19</v>
      </c>
      <c r="B415" s="8" t="s">
        <v>156</v>
      </c>
      <c r="C415" s="18">
        <v>200</v>
      </c>
      <c r="D415" s="15">
        <v>5.8</v>
      </c>
      <c r="E415" s="15">
        <v>5</v>
      </c>
      <c r="F415" s="15">
        <v>8</v>
      </c>
      <c r="G415" s="82">
        <v>100.2</v>
      </c>
      <c r="H415" s="73" t="s">
        <v>86</v>
      </c>
      <c r="I415" s="63">
        <v>18</v>
      </c>
      <c r="J415" s="63">
        <v>4</v>
      </c>
      <c r="K415" s="63">
        <v>292</v>
      </c>
      <c r="L415" s="63">
        <v>240</v>
      </c>
      <c r="M415" s="63">
        <v>28</v>
      </c>
      <c r="N415" s="63">
        <v>180</v>
      </c>
      <c r="O415" s="63">
        <v>40</v>
      </c>
      <c r="P415" s="63">
        <v>0.2</v>
      </c>
      <c r="Q415" s="63">
        <v>44</v>
      </c>
      <c r="R415" s="63">
        <v>0.08</v>
      </c>
      <c r="S415" s="63">
        <v>0.34</v>
      </c>
      <c r="T415" s="63">
        <v>0</v>
      </c>
      <c r="U415" s="63">
        <v>1.4</v>
      </c>
    </row>
    <row r="416" spans="1:21" ht="15" customHeight="1" x14ac:dyDescent="0.25">
      <c r="A416" s="101"/>
      <c r="B416" s="6" t="s">
        <v>7</v>
      </c>
      <c r="C416" s="12">
        <v>25</v>
      </c>
      <c r="D416" s="13">
        <v>1.125</v>
      </c>
      <c r="E416" s="13">
        <v>0.435</v>
      </c>
      <c r="F416" s="13">
        <v>7.71</v>
      </c>
      <c r="G416" s="82">
        <v>39.15</v>
      </c>
      <c r="H416" s="73" t="s">
        <v>89</v>
      </c>
      <c r="I416" s="63">
        <v>0</v>
      </c>
      <c r="J416" s="63">
        <v>0</v>
      </c>
      <c r="K416" s="63">
        <v>23</v>
      </c>
      <c r="L416" s="63">
        <v>4.75</v>
      </c>
      <c r="M416" s="63">
        <v>3.25</v>
      </c>
      <c r="N416" s="63">
        <v>16.25</v>
      </c>
      <c r="O416" s="63">
        <v>0</v>
      </c>
      <c r="P416" s="63">
        <v>0.3</v>
      </c>
      <c r="Q416" s="63">
        <v>0</v>
      </c>
      <c r="R416" s="63">
        <v>2.75E-2</v>
      </c>
      <c r="S416" s="63">
        <v>7.4999999999999997E-3</v>
      </c>
      <c r="T416" s="63">
        <v>0</v>
      </c>
      <c r="U416" s="63">
        <v>0</v>
      </c>
    </row>
    <row r="417" spans="1:21" ht="15" customHeight="1" x14ac:dyDescent="0.25">
      <c r="A417" s="102" t="s">
        <v>22</v>
      </c>
      <c r="B417" s="102"/>
      <c r="C417" s="40">
        <f>C415+C416</f>
        <v>225</v>
      </c>
      <c r="D417" s="41">
        <f>SUM(D415:D416)</f>
        <v>6.9249999999999998</v>
      </c>
      <c r="E417" s="41">
        <f t="shared" ref="E417:G417" si="89">SUM(E415:E416)</f>
        <v>5.4349999999999996</v>
      </c>
      <c r="F417" s="41">
        <f t="shared" si="89"/>
        <v>15.71</v>
      </c>
      <c r="G417" s="86">
        <f t="shared" si="89"/>
        <v>139.35</v>
      </c>
      <c r="H417" s="73"/>
    </row>
    <row r="418" spans="1:21" ht="15" customHeight="1" x14ac:dyDescent="0.25">
      <c r="A418" s="103" t="s">
        <v>55</v>
      </c>
      <c r="B418" s="103"/>
      <c r="C418" s="21"/>
      <c r="D418" s="26">
        <f>D396+D404+D408+D414+D417</f>
        <v>101.04688095238096</v>
      </c>
      <c r="E418" s="26">
        <f t="shared" ref="E418:G418" si="90">E396+E404+E408+E414+E417</f>
        <v>94.917063492063477</v>
      </c>
      <c r="F418" s="26">
        <f t="shared" si="90"/>
        <v>401.31787301587298</v>
      </c>
      <c r="G418" s="87">
        <f t="shared" si="90"/>
        <v>2864.3710000000001</v>
      </c>
      <c r="H418" s="76"/>
      <c r="I418" s="66">
        <f>SUM(I390:I417)</f>
        <v>258.30500000000001</v>
      </c>
      <c r="J418" s="66">
        <f t="shared" ref="J418:U418" si="91">SUM(J390:J417)</f>
        <v>139.01052171428572</v>
      </c>
      <c r="K418" s="66">
        <f t="shared" si="91"/>
        <v>5531.0988857142856</v>
      </c>
      <c r="L418" s="66">
        <f t="shared" si="91"/>
        <v>1691.4857714285713</v>
      </c>
      <c r="M418" s="66">
        <f t="shared" si="91"/>
        <v>474.40479999999997</v>
      </c>
      <c r="N418" s="66">
        <f t="shared" si="91"/>
        <v>2211.1622857142856</v>
      </c>
      <c r="O418" s="66">
        <f t="shared" si="91"/>
        <v>641.27058399999987</v>
      </c>
      <c r="P418" s="66">
        <f t="shared" si="91"/>
        <v>26.407959999999996</v>
      </c>
      <c r="Q418" s="66">
        <f t="shared" si="91"/>
        <v>2053.1934285714287</v>
      </c>
      <c r="R418" s="66">
        <f t="shared" si="91"/>
        <v>1.8692957142857143</v>
      </c>
      <c r="S418" s="66">
        <f t="shared" si="91"/>
        <v>2.6650114285714284</v>
      </c>
      <c r="T418" s="66">
        <f t="shared" si="91"/>
        <v>12.604431428571431</v>
      </c>
      <c r="U418" s="66">
        <f t="shared" si="91"/>
        <v>254.36834285714286</v>
      </c>
    </row>
    <row r="419" spans="1:21" ht="15" customHeight="1" x14ac:dyDescent="0.25">
      <c r="A419" s="108" t="s">
        <v>44</v>
      </c>
      <c r="B419" s="109"/>
      <c r="C419" s="109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10"/>
    </row>
    <row r="420" spans="1:21" ht="38.25" customHeight="1" x14ac:dyDescent="0.25">
      <c r="A420" s="101" t="s">
        <v>0</v>
      </c>
      <c r="B420" s="9" t="s">
        <v>281</v>
      </c>
      <c r="C420" s="18">
        <v>220</v>
      </c>
      <c r="D420" s="15">
        <v>9.0640000000000001</v>
      </c>
      <c r="E420" s="15">
        <v>10.912000000000001</v>
      </c>
      <c r="F420" s="15">
        <v>36.256</v>
      </c>
      <c r="G420" s="82">
        <v>279.83999999999997</v>
      </c>
      <c r="H420" s="73" t="s">
        <v>282</v>
      </c>
      <c r="I420" s="63">
        <v>45.28</v>
      </c>
      <c r="J420" s="63">
        <v>1.7270000000000001</v>
      </c>
      <c r="K420" s="63">
        <v>109.90100000000001</v>
      </c>
      <c r="L420" s="63">
        <v>122.90300000000001</v>
      </c>
      <c r="M420" s="63">
        <v>16.896000000000001</v>
      </c>
      <c r="N420" s="63">
        <v>128.601</v>
      </c>
      <c r="O420" s="63">
        <v>18.992599999999996</v>
      </c>
      <c r="P420" s="63">
        <v>1.4498000000000002</v>
      </c>
      <c r="Q420" s="63">
        <v>91.08</v>
      </c>
      <c r="R420" s="63">
        <v>0.13849000000000003</v>
      </c>
      <c r="S420" s="63">
        <v>8.0080000000000012E-2</v>
      </c>
      <c r="T420" s="63">
        <v>0.2772</v>
      </c>
      <c r="U420" s="63">
        <v>7.7000000000000013E-2</v>
      </c>
    </row>
    <row r="421" spans="1:21" ht="39.75" customHeight="1" x14ac:dyDescent="0.25">
      <c r="A421" s="101"/>
      <c r="B421" s="9" t="s">
        <v>283</v>
      </c>
      <c r="C421" s="12">
        <v>30</v>
      </c>
      <c r="D421" s="15">
        <v>1.4</v>
      </c>
      <c r="E421" s="15">
        <v>4.2</v>
      </c>
      <c r="F421" s="15">
        <v>23.6</v>
      </c>
      <c r="G421" s="82">
        <v>137.80000000000001</v>
      </c>
      <c r="H421" s="73" t="s">
        <v>79</v>
      </c>
      <c r="I421" s="63">
        <v>0</v>
      </c>
      <c r="J421" s="63">
        <v>0</v>
      </c>
      <c r="K421" s="63">
        <v>21.3</v>
      </c>
      <c r="L421" s="63">
        <v>3.3</v>
      </c>
      <c r="M421" s="63">
        <v>2.7</v>
      </c>
      <c r="N421" s="63">
        <v>15</v>
      </c>
      <c r="O421" s="63">
        <v>0</v>
      </c>
      <c r="P421" s="63">
        <v>0.24</v>
      </c>
      <c r="Q421" s="63">
        <v>0</v>
      </c>
      <c r="R421" s="63">
        <v>2.4E-2</v>
      </c>
      <c r="S421" s="63">
        <v>6.0000000000000001E-3</v>
      </c>
      <c r="T421" s="63">
        <v>0</v>
      </c>
      <c r="U421" s="63">
        <v>0</v>
      </c>
    </row>
    <row r="422" spans="1:21" ht="15" customHeight="1" x14ac:dyDescent="0.25">
      <c r="A422" s="101"/>
      <c r="B422" s="6" t="s">
        <v>7</v>
      </c>
      <c r="C422" s="12">
        <v>50</v>
      </c>
      <c r="D422" s="13">
        <f>7.5*C422/100</f>
        <v>3.75</v>
      </c>
      <c r="E422" s="13">
        <f>2.9*C422/100</f>
        <v>1.45</v>
      </c>
      <c r="F422" s="13">
        <f>51.4*C422/100</f>
        <v>25.7</v>
      </c>
      <c r="G422" s="82">
        <f>261*C422/100</f>
        <v>130.5</v>
      </c>
      <c r="H422" s="73" t="s">
        <v>89</v>
      </c>
      <c r="I422" s="63">
        <v>0</v>
      </c>
      <c r="J422" s="63">
        <v>0</v>
      </c>
      <c r="K422" s="63">
        <v>46</v>
      </c>
      <c r="L422" s="63">
        <v>9.5</v>
      </c>
      <c r="M422" s="63">
        <v>6.5</v>
      </c>
      <c r="N422" s="63">
        <v>32.5</v>
      </c>
      <c r="O422" s="63">
        <v>0</v>
      </c>
      <c r="P422" s="63">
        <v>0.6</v>
      </c>
      <c r="Q422" s="63">
        <v>0</v>
      </c>
      <c r="R422" s="63">
        <v>5.5E-2</v>
      </c>
      <c r="S422" s="63">
        <v>1.4999999999999999E-2</v>
      </c>
      <c r="T422" s="63">
        <v>0</v>
      </c>
      <c r="U422" s="63">
        <v>0</v>
      </c>
    </row>
    <row r="423" spans="1:21" ht="25.5" customHeight="1" x14ac:dyDescent="0.25">
      <c r="A423" s="101"/>
      <c r="B423" s="9" t="s">
        <v>142</v>
      </c>
      <c r="C423" s="14" t="s">
        <v>141</v>
      </c>
      <c r="D423" s="15">
        <v>0.08</v>
      </c>
      <c r="E423" s="15">
        <v>7.25</v>
      </c>
      <c r="F423" s="15">
        <v>0.13</v>
      </c>
      <c r="G423" s="82">
        <v>66.099999999999994</v>
      </c>
      <c r="H423" s="73" t="s">
        <v>143</v>
      </c>
      <c r="I423" s="63">
        <v>0</v>
      </c>
      <c r="J423" s="63">
        <v>0.1</v>
      </c>
      <c r="K423" s="63">
        <v>3</v>
      </c>
      <c r="L423" s="63">
        <v>2.4</v>
      </c>
      <c r="M423" s="63">
        <v>0.05</v>
      </c>
      <c r="N423" s="63">
        <v>3</v>
      </c>
      <c r="O423" s="63">
        <v>0.28000000000000003</v>
      </c>
      <c r="P423" s="63">
        <v>0.02</v>
      </c>
      <c r="Q423" s="63">
        <v>45</v>
      </c>
      <c r="R423" s="63">
        <v>1E-3</v>
      </c>
      <c r="S423" s="63">
        <v>1.2E-2</v>
      </c>
      <c r="T423" s="63">
        <v>0.13</v>
      </c>
      <c r="U423" s="63">
        <v>0</v>
      </c>
    </row>
    <row r="424" spans="1:21" ht="15" customHeight="1" x14ac:dyDescent="0.25">
      <c r="A424" s="101"/>
      <c r="B424" s="9" t="s">
        <v>158</v>
      </c>
      <c r="C424" s="12">
        <v>200</v>
      </c>
      <c r="D424" s="15">
        <v>1.5549999999999999</v>
      </c>
      <c r="E424" s="15">
        <v>1.1400000000000001</v>
      </c>
      <c r="F424" s="15">
        <v>12.225000000000001</v>
      </c>
      <c r="G424" s="82">
        <v>65.400000000000006</v>
      </c>
      <c r="H424" s="73" t="s">
        <v>109</v>
      </c>
      <c r="I424" s="63">
        <v>4.5</v>
      </c>
      <c r="J424" s="63">
        <v>1</v>
      </c>
      <c r="K424" s="63">
        <v>98.1</v>
      </c>
      <c r="L424" s="63">
        <v>65.25</v>
      </c>
      <c r="M424" s="63">
        <v>11.4</v>
      </c>
      <c r="N424" s="63">
        <v>53.24</v>
      </c>
      <c r="O424" s="63">
        <v>10</v>
      </c>
      <c r="P424" s="63">
        <v>0.9</v>
      </c>
      <c r="Q424" s="63">
        <v>11.5</v>
      </c>
      <c r="R424" s="63">
        <v>2.07E-2</v>
      </c>
      <c r="S424" s="63">
        <v>8.4999999999999992E-2</v>
      </c>
      <c r="T424" s="63">
        <v>1.4999999999999999E-2</v>
      </c>
      <c r="U424" s="63">
        <v>0.75</v>
      </c>
    </row>
    <row r="425" spans="1:21" ht="15" customHeight="1" x14ac:dyDescent="0.25">
      <c r="A425" s="101"/>
      <c r="B425" s="5" t="s">
        <v>145</v>
      </c>
      <c r="C425" s="12">
        <v>185</v>
      </c>
      <c r="D425" s="13">
        <v>0.4</v>
      </c>
      <c r="E425" s="13">
        <v>0.4</v>
      </c>
      <c r="F425" s="13">
        <v>9.8000000000000007</v>
      </c>
      <c r="G425" s="81">
        <v>44.4</v>
      </c>
      <c r="H425" s="73" t="s">
        <v>72</v>
      </c>
      <c r="I425" s="63">
        <v>0</v>
      </c>
      <c r="J425" s="63">
        <v>0</v>
      </c>
      <c r="K425" s="63">
        <v>278</v>
      </c>
      <c r="L425" s="63">
        <v>16</v>
      </c>
      <c r="M425" s="63">
        <v>9</v>
      </c>
      <c r="N425" s="63">
        <v>11</v>
      </c>
      <c r="O425" s="63">
        <v>0</v>
      </c>
      <c r="P425" s="63">
        <v>2.2000000000000002</v>
      </c>
      <c r="Q425" s="63">
        <v>0</v>
      </c>
      <c r="R425" s="63">
        <v>0.03</v>
      </c>
      <c r="S425" s="63">
        <v>0.02</v>
      </c>
      <c r="T425" s="63">
        <v>0</v>
      </c>
      <c r="U425" s="63">
        <v>10</v>
      </c>
    </row>
    <row r="426" spans="1:21" ht="15" customHeight="1" x14ac:dyDescent="0.25">
      <c r="A426" s="102" t="s">
        <v>15</v>
      </c>
      <c r="B426" s="102"/>
      <c r="C426" s="37">
        <f>C420+C421+C422+C423+C424+C425</f>
        <v>695</v>
      </c>
      <c r="D426" s="38">
        <f>SUM(D420:D425)</f>
        <v>16.248999999999999</v>
      </c>
      <c r="E426" s="38">
        <f t="shared" ref="E426:G426" si="92">SUM(E420:E425)</f>
        <v>25.352</v>
      </c>
      <c r="F426" s="38">
        <f t="shared" si="92"/>
        <v>107.711</v>
      </c>
      <c r="G426" s="83">
        <f t="shared" si="92"/>
        <v>724.04</v>
      </c>
      <c r="H426" s="7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</row>
    <row r="427" spans="1:21" ht="24.75" customHeight="1" x14ac:dyDescent="0.25">
      <c r="A427" s="101" t="s">
        <v>1</v>
      </c>
      <c r="B427" s="9" t="s">
        <v>224</v>
      </c>
      <c r="C427" s="12">
        <v>100</v>
      </c>
      <c r="D427" s="19">
        <v>1.35</v>
      </c>
      <c r="E427" s="19">
        <v>5.36</v>
      </c>
      <c r="F427" s="19">
        <v>7.63</v>
      </c>
      <c r="G427" s="90">
        <v>84.17</v>
      </c>
      <c r="H427" s="73" t="s">
        <v>223</v>
      </c>
      <c r="I427" s="63">
        <v>13.54</v>
      </c>
      <c r="J427" s="63">
        <v>0.72762000000000004</v>
      </c>
      <c r="K427" s="63">
        <v>270.91649999999998</v>
      </c>
      <c r="L427" s="63">
        <v>36.47</v>
      </c>
      <c r="M427" s="63">
        <v>20.8</v>
      </c>
      <c r="N427" s="63">
        <v>41.0655</v>
      </c>
      <c r="O427" s="63">
        <v>25.2408</v>
      </c>
      <c r="P427" s="63">
        <v>1.3252999999999999</v>
      </c>
      <c r="Q427" s="63">
        <v>1.8720000000000001</v>
      </c>
      <c r="R427" s="63">
        <v>1.9127999999999999E-2</v>
      </c>
      <c r="S427" s="63">
        <v>3.7848E-2</v>
      </c>
      <c r="T427" s="63">
        <v>0</v>
      </c>
      <c r="U427" s="63">
        <v>9.4109999999999996</v>
      </c>
    </row>
    <row r="428" spans="1:21" ht="39" customHeight="1" x14ac:dyDescent="0.25">
      <c r="A428" s="101"/>
      <c r="B428" s="9" t="s">
        <v>225</v>
      </c>
      <c r="C428" s="18">
        <v>300</v>
      </c>
      <c r="D428" s="15">
        <v>2.2989999999999995</v>
      </c>
      <c r="E428" s="15">
        <v>6.6850000000000005</v>
      </c>
      <c r="F428" s="15">
        <v>10.074</v>
      </c>
      <c r="G428" s="82">
        <v>109.66700000000002</v>
      </c>
      <c r="H428" s="73" t="s">
        <v>77</v>
      </c>
      <c r="I428" s="63">
        <v>40.658999999999999</v>
      </c>
      <c r="J428" s="63">
        <v>0.53056400000000004</v>
      </c>
      <c r="K428" s="63">
        <v>452.29559999999998</v>
      </c>
      <c r="L428" s="63">
        <v>53.831199999999995</v>
      </c>
      <c r="M428" s="63">
        <v>26.0488</v>
      </c>
      <c r="N428" s="63">
        <v>60.765000000000001</v>
      </c>
      <c r="O428" s="63">
        <v>29.656000000000002</v>
      </c>
      <c r="P428" s="63">
        <v>0.97236000000000011</v>
      </c>
      <c r="Q428" s="63">
        <v>254.18399999999997</v>
      </c>
      <c r="R428" s="63">
        <v>7.9270000000000007E-2</v>
      </c>
      <c r="S428" s="63">
        <v>9.0329999999999994E-2</v>
      </c>
      <c r="T428" s="63">
        <v>7.000000000000001E-3</v>
      </c>
      <c r="U428" s="63">
        <v>44.844999999999999</v>
      </c>
    </row>
    <row r="429" spans="1:21" ht="26.25" customHeight="1" x14ac:dyDescent="0.25">
      <c r="A429" s="101"/>
      <c r="B429" s="9" t="s">
        <v>284</v>
      </c>
      <c r="C429" s="18">
        <v>120</v>
      </c>
      <c r="D429" s="15">
        <v>21.815999999999999</v>
      </c>
      <c r="E429" s="15">
        <v>13.464</v>
      </c>
      <c r="F429" s="15">
        <v>0.31679999999999997</v>
      </c>
      <c r="G429" s="82">
        <v>209.352</v>
      </c>
      <c r="H429" s="73" t="s">
        <v>285</v>
      </c>
      <c r="I429" s="63">
        <v>37.42</v>
      </c>
      <c r="J429" s="63">
        <v>3.456E-2</v>
      </c>
      <c r="K429" s="63">
        <v>488.26799999999997</v>
      </c>
      <c r="L429" s="63">
        <v>23.308800000000002</v>
      </c>
      <c r="M429" s="63">
        <v>49.915199999999999</v>
      </c>
      <c r="N429" s="63">
        <v>328.21679999999998</v>
      </c>
      <c r="O429" s="63">
        <v>140.39279999999999</v>
      </c>
      <c r="P429" s="63">
        <v>2.2596000000000003</v>
      </c>
      <c r="Q429" s="63">
        <v>115.2</v>
      </c>
      <c r="R429" s="63">
        <v>1.6976159999999998</v>
      </c>
      <c r="S429" s="63">
        <v>0.25790399999999997</v>
      </c>
      <c r="T429" s="63">
        <v>0</v>
      </c>
      <c r="U429" s="63">
        <v>0.86399999999999988</v>
      </c>
    </row>
    <row r="430" spans="1:21" ht="15" customHeight="1" x14ac:dyDescent="0.25">
      <c r="A430" s="101"/>
      <c r="B430" s="5" t="s">
        <v>220</v>
      </c>
      <c r="C430" s="18">
        <v>180</v>
      </c>
      <c r="D430" s="15">
        <v>3.57</v>
      </c>
      <c r="E430" s="15">
        <v>4.7699999999999996</v>
      </c>
      <c r="F430" s="15">
        <v>36.045000000000002</v>
      </c>
      <c r="G430" s="82">
        <v>201.405</v>
      </c>
      <c r="H430" s="73" t="s">
        <v>107</v>
      </c>
      <c r="I430" s="63">
        <v>37.03</v>
      </c>
      <c r="J430" s="63">
        <v>9.7570800000000002</v>
      </c>
      <c r="K430" s="63">
        <v>66.671999999999997</v>
      </c>
      <c r="L430" s="63">
        <v>13.694399999999998</v>
      </c>
      <c r="M430" s="63">
        <v>32.476500000000001</v>
      </c>
      <c r="N430" s="63">
        <v>99.9</v>
      </c>
      <c r="O430" s="63">
        <v>32.266799999999996</v>
      </c>
      <c r="P430" s="63">
        <v>0.70920000000000005</v>
      </c>
      <c r="Q430" s="63">
        <v>36.450000000000003</v>
      </c>
      <c r="R430" s="63">
        <v>5.2073999999999995E-2</v>
      </c>
      <c r="S430" s="63">
        <v>3.5352000000000001E-2</v>
      </c>
      <c r="T430" s="63">
        <v>0.1053</v>
      </c>
      <c r="U430" s="63">
        <v>0</v>
      </c>
    </row>
    <row r="431" spans="1:21" ht="25.5" customHeight="1" x14ac:dyDescent="0.25">
      <c r="A431" s="101"/>
      <c r="B431" s="5" t="s">
        <v>197</v>
      </c>
      <c r="C431" s="12">
        <v>200</v>
      </c>
      <c r="D431" s="13">
        <v>0.62</v>
      </c>
      <c r="E431" s="13">
        <v>0.05</v>
      </c>
      <c r="F431" s="13">
        <v>22.692</v>
      </c>
      <c r="G431" s="81">
        <v>93.736999999999995</v>
      </c>
      <c r="H431" s="73" t="s">
        <v>115</v>
      </c>
      <c r="I431" s="63">
        <v>0</v>
      </c>
      <c r="J431" s="63">
        <v>0.12</v>
      </c>
      <c r="K431" s="63">
        <v>149.10000000000002</v>
      </c>
      <c r="L431" s="63">
        <v>12.700000000000001</v>
      </c>
      <c r="M431" s="63">
        <v>7.2</v>
      </c>
      <c r="N431" s="63">
        <v>19.600000000000001</v>
      </c>
      <c r="O431" s="63">
        <v>46.78</v>
      </c>
      <c r="P431" s="63">
        <v>0.38800000000000001</v>
      </c>
      <c r="Q431" s="63">
        <v>0</v>
      </c>
      <c r="R431" s="63">
        <v>0.02</v>
      </c>
      <c r="S431" s="63">
        <v>2.4E-2</v>
      </c>
      <c r="T431" s="63">
        <v>0</v>
      </c>
      <c r="U431" s="63">
        <v>0.46</v>
      </c>
    </row>
    <row r="432" spans="1:21" ht="15" customHeight="1" x14ac:dyDescent="0.25">
      <c r="A432" s="101"/>
      <c r="B432" s="9" t="s">
        <v>4</v>
      </c>
      <c r="C432" s="12">
        <v>70</v>
      </c>
      <c r="D432" s="13">
        <f>8*C432/100</f>
        <v>5.6</v>
      </c>
      <c r="E432" s="13">
        <f>1.5*C432/100</f>
        <v>1.05</v>
      </c>
      <c r="F432" s="13">
        <f>40.1*C432/100</f>
        <v>28.07</v>
      </c>
      <c r="G432" s="81">
        <f>206*C432/100</f>
        <v>144.19999999999999</v>
      </c>
      <c r="H432" s="73" t="s">
        <v>56</v>
      </c>
      <c r="I432" s="63">
        <v>0</v>
      </c>
      <c r="J432" s="63">
        <v>21.63</v>
      </c>
      <c r="K432" s="63">
        <v>171.5</v>
      </c>
      <c r="L432" s="63">
        <v>24.5</v>
      </c>
      <c r="M432" s="63">
        <v>32.9</v>
      </c>
      <c r="N432" s="63">
        <v>110.6</v>
      </c>
      <c r="O432" s="63">
        <v>0</v>
      </c>
      <c r="P432" s="63">
        <v>2.73</v>
      </c>
      <c r="Q432" s="63">
        <v>0</v>
      </c>
      <c r="R432" s="63">
        <v>0.126</v>
      </c>
      <c r="S432" s="63">
        <v>5.6000000000000008E-2</v>
      </c>
      <c r="T432" s="63">
        <v>0</v>
      </c>
      <c r="U432" s="63">
        <v>0</v>
      </c>
    </row>
    <row r="433" spans="1:21" ht="15" customHeight="1" x14ac:dyDescent="0.25">
      <c r="A433" s="101"/>
      <c r="B433" s="9" t="s">
        <v>5</v>
      </c>
      <c r="C433" s="12">
        <v>60</v>
      </c>
      <c r="D433" s="13">
        <f>7.6*C433/100</f>
        <v>4.5599999999999996</v>
      </c>
      <c r="E433" s="13">
        <f>0.8*C433/100</f>
        <v>0.48</v>
      </c>
      <c r="F433" s="13">
        <f>49.2*C433/100</f>
        <v>29.52</v>
      </c>
      <c r="G433" s="82">
        <f>234*C433/100</f>
        <v>140.4</v>
      </c>
      <c r="H433" s="73" t="s">
        <v>57</v>
      </c>
      <c r="I433" s="63">
        <v>1.92</v>
      </c>
      <c r="J433" s="63">
        <v>3.6</v>
      </c>
      <c r="K433" s="63">
        <v>55.8</v>
      </c>
      <c r="L433" s="63">
        <v>12</v>
      </c>
      <c r="M433" s="63">
        <v>8.4</v>
      </c>
      <c r="N433" s="63">
        <v>39</v>
      </c>
      <c r="O433" s="63">
        <v>8.6999999999999993</v>
      </c>
      <c r="P433" s="63">
        <v>0.66</v>
      </c>
      <c r="Q433" s="63">
        <v>0</v>
      </c>
      <c r="R433" s="63">
        <v>6.6000000000000003E-2</v>
      </c>
      <c r="S433" s="63">
        <v>1.7999999999999999E-2</v>
      </c>
      <c r="T433" s="63">
        <v>0</v>
      </c>
      <c r="U433" s="63">
        <v>0</v>
      </c>
    </row>
    <row r="434" spans="1:21" ht="15" customHeight="1" x14ac:dyDescent="0.25">
      <c r="A434" s="106" t="s">
        <v>25</v>
      </c>
      <c r="B434" s="107"/>
      <c r="C434" s="39">
        <f>C427+C428+C429+C430+C431+C432+C433</f>
        <v>1030</v>
      </c>
      <c r="D434" s="38">
        <f>SUM(D427:D433)</f>
        <v>39.815000000000005</v>
      </c>
      <c r="E434" s="38">
        <f t="shared" ref="E434:G434" si="93">SUM(E427:E433)</f>
        <v>31.859000000000002</v>
      </c>
      <c r="F434" s="38">
        <f t="shared" si="93"/>
        <v>134.34780000000001</v>
      </c>
      <c r="G434" s="83">
        <f t="shared" si="93"/>
        <v>982.93099999999993</v>
      </c>
      <c r="H434" s="7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</row>
    <row r="435" spans="1:21" ht="15" customHeight="1" x14ac:dyDescent="0.25">
      <c r="A435" s="101" t="s">
        <v>2</v>
      </c>
      <c r="B435" s="9" t="s">
        <v>228</v>
      </c>
      <c r="C435" s="18">
        <v>120</v>
      </c>
      <c r="D435" s="15">
        <v>9.5</v>
      </c>
      <c r="E435" s="15">
        <v>10</v>
      </c>
      <c r="F435" s="15">
        <v>14.2</v>
      </c>
      <c r="G435" s="82">
        <f>(D435+F435)*4+9*E435</f>
        <v>184.8</v>
      </c>
      <c r="H435" s="77" t="s">
        <v>229</v>
      </c>
      <c r="I435" s="63">
        <v>0</v>
      </c>
      <c r="J435" s="63">
        <v>0</v>
      </c>
      <c r="K435" s="63">
        <v>0</v>
      </c>
      <c r="L435" s="63">
        <v>373</v>
      </c>
      <c r="M435" s="63">
        <v>0</v>
      </c>
      <c r="N435" s="63">
        <v>0</v>
      </c>
      <c r="O435" s="63">
        <v>0</v>
      </c>
      <c r="P435" s="63">
        <v>0</v>
      </c>
      <c r="Q435" s="63">
        <v>0</v>
      </c>
      <c r="R435" s="63">
        <v>0</v>
      </c>
      <c r="S435" s="63">
        <v>0</v>
      </c>
      <c r="T435" s="63">
        <v>0</v>
      </c>
      <c r="U435" s="63">
        <v>0</v>
      </c>
    </row>
    <row r="436" spans="1:21" ht="37.5" customHeight="1" x14ac:dyDescent="0.25">
      <c r="A436" s="101"/>
      <c r="B436" s="9" t="s">
        <v>101</v>
      </c>
      <c r="C436" s="12">
        <v>80</v>
      </c>
      <c r="D436" s="13">
        <v>2.4</v>
      </c>
      <c r="E436" s="13">
        <v>3.8666666666666667</v>
      </c>
      <c r="F436" s="13">
        <v>34.133333333333333</v>
      </c>
      <c r="G436" s="82">
        <v>180.93333333333337</v>
      </c>
      <c r="H436" s="73" t="s">
        <v>79</v>
      </c>
      <c r="I436" s="63">
        <v>0</v>
      </c>
      <c r="J436" s="63">
        <v>0</v>
      </c>
      <c r="K436" s="63">
        <v>88</v>
      </c>
      <c r="L436" s="63">
        <v>23.2</v>
      </c>
      <c r="M436" s="63">
        <v>16</v>
      </c>
      <c r="N436" s="63">
        <v>72</v>
      </c>
      <c r="O436" s="63">
        <v>0</v>
      </c>
      <c r="P436" s="63">
        <v>1.68</v>
      </c>
      <c r="Q436" s="63">
        <v>8.8000000000000007</v>
      </c>
      <c r="R436" s="63">
        <v>6.4000000000000001E-2</v>
      </c>
      <c r="S436" s="63">
        <v>0.04</v>
      </c>
      <c r="T436" s="63">
        <v>0</v>
      </c>
      <c r="U436" s="63">
        <v>0</v>
      </c>
    </row>
    <row r="437" spans="1:21" ht="15" customHeight="1" x14ac:dyDescent="0.25">
      <c r="A437" s="101"/>
      <c r="B437" s="9" t="s">
        <v>149</v>
      </c>
      <c r="C437" s="12">
        <v>200</v>
      </c>
      <c r="D437" s="13">
        <v>0.23499999999999999</v>
      </c>
      <c r="E437" s="13">
        <v>4.4999999999999998E-2</v>
      </c>
      <c r="F437" s="13">
        <v>10.190000000000001</v>
      </c>
      <c r="G437" s="82">
        <v>43.01</v>
      </c>
      <c r="H437" s="73" t="s">
        <v>80</v>
      </c>
      <c r="I437" s="63">
        <v>5.0000000000000001E-3</v>
      </c>
      <c r="J437" s="63">
        <v>0.02</v>
      </c>
      <c r="K437" s="63">
        <v>33.25</v>
      </c>
      <c r="L437" s="63">
        <v>7.25</v>
      </c>
      <c r="M437" s="63">
        <v>5</v>
      </c>
      <c r="N437" s="63">
        <v>9.34</v>
      </c>
      <c r="O437" s="63">
        <v>0.5</v>
      </c>
      <c r="P437" s="63">
        <v>0.88</v>
      </c>
      <c r="Q437" s="63">
        <v>0.6</v>
      </c>
      <c r="R437" s="63">
        <v>2.7000000000000001E-3</v>
      </c>
      <c r="S437" s="63">
        <v>1.0999999999999999E-2</v>
      </c>
      <c r="T437" s="63">
        <v>0</v>
      </c>
      <c r="U437" s="63">
        <v>2.1</v>
      </c>
    </row>
    <row r="438" spans="1:21" ht="15" customHeight="1" x14ac:dyDescent="0.25">
      <c r="A438" s="106" t="s">
        <v>17</v>
      </c>
      <c r="B438" s="107"/>
      <c r="C438" s="39">
        <f>C435+C436+C437</f>
        <v>400</v>
      </c>
      <c r="D438" s="38">
        <f>SUM(D435:D437)</f>
        <v>12.135</v>
      </c>
      <c r="E438" s="38">
        <f t="shared" ref="E438:G438" si="94">SUM(E435:E437)</f>
        <v>13.911666666666667</v>
      </c>
      <c r="F438" s="38">
        <f t="shared" si="94"/>
        <v>58.523333333333326</v>
      </c>
      <c r="G438" s="83">
        <f t="shared" si="94"/>
        <v>408.74333333333334</v>
      </c>
      <c r="H438" s="7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</row>
    <row r="439" spans="1:21" ht="41.25" customHeight="1" x14ac:dyDescent="0.25">
      <c r="A439" s="101" t="s">
        <v>3</v>
      </c>
      <c r="B439" s="7" t="s">
        <v>287</v>
      </c>
      <c r="C439" s="12">
        <v>100</v>
      </c>
      <c r="D439" s="13">
        <v>1.9</v>
      </c>
      <c r="E439" s="13">
        <v>8.9</v>
      </c>
      <c r="F439" s="13">
        <v>7.7</v>
      </c>
      <c r="G439" s="81">
        <v>118</v>
      </c>
      <c r="H439" s="73" t="s">
        <v>286</v>
      </c>
      <c r="I439" s="63">
        <v>0</v>
      </c>
      <c r="J439" s="63">
        <v>0</v>
      </c>
      <c r="K439" s="63">
        <v>315</v>
      </c>
      <c r="L439" s="63">
        <v>41</v>
      </c>
      <c r="M439" s="63">
        <v>15</v>
      </c>
      <c r="N439" s="63">
        <v>37</v>
      </c>
      <c r="O439" s="63">
        <v>0</v>
      </c>
      <c r="P439" s="63">
        <v>0.7</v>
      </c>
      <c r="Q439" s="63">
        <v>153</v>
      </c>
      <c r="R439" s="63">
        <v>0.02</v>
      </c>
      <c r="S439" s="63">
        <v>0.05</v>
      </c>
      <c r="T439" s="63">
        <v>0</v>
      </c>
      <c r="U439" s="63">
        <v>7</v>
      </c>
    </row>
    <row r="440" spans="1:21" ht="15" customHeight="1" x14ac:dyDescent="0.25">
      <c r="A440" s="101"/>
      <c r="B440" s="9" t="s">
        <v>231</v>
      </c>
      <c r="C440" s="18">
        <v>100</v>
      </c>
      <c r="D440" s="15">
        <v>6.2344999999999997</v>
      </c>
      <c r="E440" s="15">
        <v>3.84</v>
      </c>
      <c r="F440" s="15">
        <v>13.83</v>
      </c>
      <c r="G440" s="82">
        <v>114.82</v>
      </c>
      <c r="H440" s="73" t="s">
        <v>230</v>
      </c>
      <c r="I440" s="63">
        <v>155.44999999999999</v>
      </c>
      <c r="J440" s="63">
        <v>17.9345</v>
      </c>
      <c r="K440" s="63">
        <v>461.8</v>
      </c>
      <c r="L440" s="63">
        <v>59.013000000000005</v>
      </c>
      <c r="M440" s="63">
        <v>56.476999999999997</v>
      </c>
      <c r="N440" s="63">
        <v>262.45400000000001</v>
      </c>
      <c r="O440" s="63">
        <v>634.42308000000003</v>
      </c>
      <c r="P440" s="63">
        <v>1.4038999999999999</v>
      </c>
      <c r="Q440" s="63">
        <v>58.6</v>
      </c>
      <c r="R440" s="63">
        <v>0.13714999999999999</v>
      </c>
      <c r="S440" s="63">
        <v>0.15976000000000001</v>
      </c>
      <c r="T440" s="63">
        <v>11.2</v>
      </c>
      <c r="U440" s="63">
        <v>4.22</v>
      </c>
    </row>
    <row r="441" spans="1:21" ht="28.5" customHeight="1" x14ac:dyDescent="0.25">
      <c r="A441" s="101"/>
      <c r="B441" s="5" t="s">
        <v>177</v>
      </c>
      <c r="C441" s="18">
        <v>200</v>
      </c>
      <c r="D441" s="15">
        <v>2.9538888888888883</v>
      </c>
      <c r="E441" s="15">
        <v>5.517777777777777</v>
      </c>
      <c r="F441" s="15">
        <v>19.355555555555558</v>
      </c>
      <c r="G441" s="82">
        <v>138.9411111111111</v>
      </c>
      <c r="H441" s="73" t="s">
        <v>100</v>
      </c>
      <c r="I441" s="63">
        <v>31.26</v>
      </c>
      <c r="J441" s="63">
        <v>1.15828</v>
      </c>
      <c r="K441" s="63">
        <v>1018.17</v>
      </c>
      <c r="L441" s="63">
        <v>59.18</v>
      </c>
      <c r="M441" s="63">
        <v>43.8</v>
      </c>
      <c r="N441" s="63">
        <v>129.93</v>
      </c>
      <c r="O441" s="63">
        <v>57.58</v>
      </c>
      <c r="P441" s="63">
        <v>1.6180000000000001</v>
      </c>
      <c r="Q441" s="63">
        <v>56.73</v>
      </c>
      <c r="R441" s="63">
        <v>0.21820000000000001</v>
      </c>
      <c r="S441" s="63">
        <v>0.17669999999999997</v>
      </c>
      <c r="T441" s="63">
        <v>0.13900000000000001</v>
      </c>
      <c r="U441" s="63">
        <v>34.590000000000003</v>
      </c>
    </row>
    <row r="442" spans="1:21" ht="15" customHeight="1" x14ac:dyDescent="0.25">
      <c r="A442" s="101"/>
      <c r="B442" s="5" t="s">
        <v>6</v>
      </c>
      <c r="C442" s="12">
        <v>200</v>
      </c>
      <c r="D442" s="13">
        <v>1</v>
      </c>
      <c r="E442" s="13">
        <v>0.2</v>
      </c>
      <c r="F442" s="13">
        <v>20.2</v>
      </c>
      <c r="G442" s="81">
        <v>86.6</v>
      </c>
      <c r="H442" s="73" t="s">
        <v>84</v>
      </c>
      <c r="I442" s="63">
        <v>0</v>
      </c>
      <c r="J442" s="63">
        <v>0</v>
      </c>
      <c r="K442" s="63">
        <v>240</v>
      </c>
      <c r="L442" s="63">
        <v>14</v>
      </c>
      <c r="M442" s="63">
        <v>8</v>
      </c>
      <c r="N442" s="63">
        <v>14</v>
      </c>
      <c r="O442" s="63">
        <v>0</v>
      </c>
      <c r="P442" s="63">
        <v>2.8</v>
      </c>
      <c r="Q442" s="63">
        <v>0</v>
      </c>
      <c r="R442" s="63">
        <v>0.02</v>
      </c>
      <c r="S442" s="63">
        <v>0.02</v>
      </c>
      <c r="T442" s="63">
        <v>0</v>
      </c>
      <c r="U442" s="63">
        <v>4</v>
      </c>
    </row>
    <row r="443" spans="1:21" ht="15" customHeight="1" x14ac:dyDescent="0.25">
      <c r="A443" s="101"/>
      <c r="B443" s="9" t="s">
        <v>4</v>
      </c>
      <c r="C443" s="12">
        <v>50</v>
      </c>
      <c r="D443" s="13">
        <f>8*C443/100</f>
        <v>4</v>
      </c>
      <c r="E443" s="13">
        <f>1.5*C443/100</f>
        <v>0.75</v>
      </c>
      <c r="F443" s="13">
        <f>40.1*C443/100</f>
        <v>20.05</v>
      </c>
      <c r="G443" s="81">
        <f>206*C443/100</f>
        <v>103</v>
      </c>
      <c r="H443" s="73" t="s">
        <v>87</v>
      </c>
      <c r="I443" s="63">
        <v>0</v>
      </c>
      <c r="J443" s="63">
        <v>15.45</v>
      </c>
      <c r="K443" s="63">
        <v>122.5</v>
      </c>
      <c r="L443" s="63">
        <v>17.5</v>
      </c>
      <c r="M443" s="63">
        <v>23.5</v>
      </c>
      <c r="N443" s="63">
        <v>79</v>
      </c>
      <c r="O443" s="63">
        <v>0</v>
      </c>
      <c r="P443" s="63">
        <v>1.95</v>
      </c>
      <c r="Q443" s="63">
        <v>0</v>
      </c>
      <c r="R443" s="63">
        <v>0.09</v>
      </c>
      <c r="S443" s="63">
        <v>0.04</v>
      </c>
      <c r="T443" s="63">
        <v>0</v>
      </c>
      <c r="U443" s="63">
        <v>0</v>
      </c>
    </row>
    <row r="444" spans="1:21" ht="15" customHeight="1" x14ac:dyDescent="0.25">
      <c r="A444" s="102" t="s">
        <v>18</v>
      </c>
      <c r="B444" s="102"/>
      <c r="C444" s="40">
        <f>C439+C440+C441+C442+C443</f>
        <v>650</v>
      </c>
      <c r="D444" s="41">
        <f>SUM(D439:D443)</f>
        <v>16.088388888888886</v>
      </c>
      <c r="E444" s="41">
        <f t="shared" ref="E444:G444" si="95">SUM(E439:E443)</f>
        <v>19.207777777777775</v>
      </c>
      <c r="F444" s="41">
        <f t="shared" si="95"/>
        <v>81.135555555555555</v>
      </c>
      <c r="G444" s="86">
        <f t="shared" si="95"/>
        <v>561.36111111111109</v>
      </c>
      <c r="H444" s="73"/>
    </row>
    <row r="445" spans="1:21" ht="26.25" customHeight="1" x14ac:dyDescent="0.25">
      <c r="A445" s="101" t="s">
        <v>19</v>
      </c>
      <c r="B445" s="8" t="s">
        <v>156</v>
      </c>
      <c r="C445" s="18">
        <v>200</v>
      </c>
      <c r="D445" s="15">
        <v>5.8</v>
      </c>
      <c r="E445" s="15">
        <v>5</v>
      </c>
      <c r="F445" s="15">
        <v>8</v>
      </c>
      <c r="G445" s="82">
        <v>100.2</v>
      </c>
      <c r="H445" s="73" t="s">
        <v>86</v>
      </c>
      <c r="I445" s="63">
        <v>18</v>
      </c>
      <c r="J445" s="63">
        <v>4</v>
      </c>
      <c r="K445" s="63">
        <v>292</v>
      </c>
      <c r="L445" s="63">
        <v>240</v>
      </c>
      <c r="M445" s="63">
        <v>28</v>
      </c>
      <c r="N445" s="63">
        <v>180</v>
      </c>
      <c r="O445" s="63">
        <v>40</v>
      </c>
      <c r="P445" s="63">
        <v>0.2</v>
      </c>
      <c r="Q445" s="63">
        <v>44</v>
      </c>
      <c r="R445" s="63">
        <v>0.08</v>
      </c>
      <c r="S445" s="63">
        <v>0.34</v>
      </c>
      <c r="T445" s="63">
        <v>0</v>
      </c>
      <c r="U445" s="63">
        <v>1.4</v>
      </c>
    </row>
    <row r="446" spans="1:21" ht="15" customHeight="1" x14ac:dyDescent="0.25">
      <c r="A446" s="101"/>
      <c r="B446" s="6" t="s">
        <v>7</v>
      </c>
      <c r="C446" s="12">
        <v>25</v>
      </c>
      <c r="D446" s="13">
        <v>1.125</v>
      </c>
      <c r="E446" s="13">
        <v>0.435</v>
      </c>
      <c r="F446" s="13">
        <v>7.71</v>
      </c>
      <c r="G446" s="82">
        <v>39.15</v>
      </c>
      <c r="H446" s="73" t="s">
        <v>89</v>
      </c>
      <c r="I446" s="63">
        <v>0</v>
      </c>
      <c r="J446" s="63">
        <v>0</v>
      </c>
      <c r="K446" s="63">
        <v>23</v>
      </c>
      <c r="L446" s="63">
        <v>4.75</v>
      </c>
      <c r="M446" s="63">
        <v>3.25</v>
      </c>
      <c r="N446" s="63">
        <v>16.25</v>
      </c>
      <c r="O446" s="63">
        <v>0</v>
      </c>
      <c r="P446" s="63">
        <v>0.3</v>
      </c>
      <c r="Q446" s="63">
        <v>0</v>
      </c>
      <c r="R446" s="63">
        <v>2.75E-2</v>
      </c>
      <c r="S446" s="63">
        <v>7.4999999999999997E-3</v>
      </c>
      <c r="T446" s="63">
        <v>0</v>
      </c>
      <c r="U446" s="63">
        <v>0</v>
      </c>
    </row>
    <row r="447" spans="1:21" ht="15" customHeight="1" x14ac:dyDescent="0.25">
      <c r="A447" s="102" t="s">
        <v>22</v>
      </c>
      <c r="B447" s="102"/>
      <c r="C447" s="40">
        <f>C445+C446</f>
        <v>225</v>
      </c>
      <c r="D447" s="41">
        <f>SUM(D445:D446)</f>
        <v>6.9249999999999998</v>
      </c>
      <c r="E447" s="41">
        <f t="shared" ref="E447:G447" si="96">SUM(E445:E446)</f>
        <v>5.4349999999999996</v>
      </c>
      <c r="F447" s="41">
        <f t="shared" si="96"/>
        <v>15.71</v>
      </c>
      <c r="G447" s="86">
        <f t="shared" si="96"/>
        <v>139.35</v>
      </c>
      <c r="H447" s="73"/>
    </row>
    <row r="448" spans="1:21" ht="15" customHeight="1" x14ac:dyDescent="0.25">
      <c r="A448" s="103" t="s">
        <v>45</v>
      </c>
      <c r="B448" s="103"/>
      <c r="C448" s="21"/>
      <c r="D448" s="22">
        <f>D426+D434+D438+D444+D447</f>
        <v>91.212388888888896</v>
      </c>
      <c r="E448" s="22">
        <f t="shared" ref="E448:G448" si="97">E426+E434+E438+E444+E447</f>
        <v>95.765444444444441</v>
      </c>
      <c r="F448" s="22">
        <f t="shared" si="97"/>
        <v>397.42768888888889</v>
      </c>
      <c r="G448" s="87">
        <f t="shared" si="97"/>
        <v>2816.4254444444446</v>
      </c>
      <c r="H448" s="76"/>
      <c r="I448" s="66">
        <f>SUM(I420:I447)</f>
        <v>385.06399999999996</v>
      </c>
      <c r="J448" s="66">
        <f t="shared" ref="J448:U448" si="98">SUM(J420:J447)</f>
        <v>77.789603999999997</v>
      </c>
      <c r="K448" s="66">
        <f t="shared" si="98"/>
        <v>4804.5731000000005</v>
      </c>
      <c r="L448" s="66">
        <f t="shared" si="98"/>
        <v>1234.7503999999999</v>
      </c>
      <c r="M448" s="66">
        <f t="shared" si="98"/>
        <v>423.31349999999998</v>
      </c>
      <c r="N448" s="66">
        <f t="shared" si="98"/>
        <v>1742.4623000000001</v>
      </c>
      <c r="O448" s="66">
        <f t="shared" si="98"/>
        <v>1044.8120800000002</v>
      </c>
      <c r="P448" s="66">
        <f t="shared" si="98"/>
        <v>25.986160000000002</v>
      </c>
      <c r="Q448" s="66">
        <v>977</v>
      </c>
      <c r="R448" s="66">
        <f t="shared" si="98"/>
        <v>2.9888279999999994</v>
      </c>
      <c r="S448" s="66">
        <f t="shared" si="98"/>
        <v>1.5824740000000004</v>
      </c>
      <c r="T448" s="66">
        <f t="shared" si="98"/>
        <v>11.873499999999998</v>
      </c>
      <c r="U448" s="66">
        <f t="shared" si="98"/>
        <v>119.717</v>
      </c>
    </row>
    <row r="449" spans="1:21" ht="45.75" customHeight="1" x14ac:dyDescent="0.25">
      <c r="A449" s="104"/>
      <c r="B449" s="105"/>
      <c r="C449" s="2" t="s">
        <v>68</v>
      </c>
      <c r="D449" s="3" t="s">
        <v>65</v>
      </c>
      <c r="E449" s="3" t="s">
        <v>66</v>
      </c>
      <c r="F449" s="3" t="s">
        <v>69</v>
      </c>
      <c r="G449" s="91" t="s">
        <v>64</v>
      </c>
      <c r="H449" s="73"/>
    </row>
    <row r="450" spans="1:21" ht="24.95" customHeight="1" x14ac:dyDescent="0.25">
      <c r="A450" s="100" t="s">
        <v>46</v>
      </c>
      <c r="B450" s="100"/>
      <c r="C450" s="28">
        <f>(C240+C271+C303+C334+C365+C396+C426)/7</f>
        <v>743.14285714285711</v>
      </c>
      <c r="D450" s="29">
        <f>(D240+D271+D303+D334+D365+D396+D426)/7</f>
        <v>19.660785714285712</v>
      </c>
      <c r="E450" s="29">
        <f>(E240+E271+E303+E334+E365+E396+E426)/7</f>
        <v>32.652142857142856</v>
      </c>
      <c r="F450" s="29">
        <f>(F240+F271+F303+F334+F365+F396+F426)/7</f>
        <v>90.085571428571441</v>
      </c>
      <c r="G450" s="59">
        <f>(G240+G271+G303+G334+G365+G396+G426)/7</f>
        <v>733.60428571428577</v>
      </c>
      <c r="H450" s="78" t="s">
        <v>104</v>
      </c>
    </row>
    <row r="451" spans="1:21" ht="24.95" customHeight="1" x14ac:dyDescent="0.25">
      <c r="A451" s="100" t="s">
        <v>47</v>
      </c>
      <c r="B451" s="100"/>
      <c r="C451" s="28">
        <f>(C248+C281+C312+C343+C374+C404+C434)/7</f>
        <v>1055.7142857142858</v>
      </c>
      <c r="D451" s="29">
        <f>(D248+D281+D312+D343+D374+D404+D434)/7</f>
        <v>34.448687755102036</v>
      </c>
      <c r="E451" s="29">
        <f>(E248+E281+E312+E343+E374+E404+E434)/7</f>
        <v>26.575695873015871</v>
      </c>
      <c r="F451" s="29">
        <f>(F248+F281+F312+F343+F374+F404+F434)/7</f>
        <v>148.38897641723358</v>
      </c>
      <c r="G451" s="59">
        <f>(G248+G281+G312+G343+G374+G404+G434)/7</f>
        <v>969.9709023129252</v>
      </c>
      <c r="H451" s="78" t="s">
        <v>61</v>
      </c>
    </row>
    <row r="452" spans="1:21" ht="24.95" customHeight="1" x14ac:dyDescent="0.25">
      <c r="A452" s="100" t="s">
        <v>48</v>
      </c>
      <c r="B452" s="100"/>
      <c r="C452" s="28">
        <f>(C252+C285+C316+C347+C378+C408+C438)/7</f>
        <v>385</v>
      </c>
      <c r="D452" s="29">
        <f>(D252+D285+D316+D347+D378+D408+D438)/7</f>
        <v>15.939952380952382</v>
      </c>
      <c r="E452" s="29">
        <f>(E252+E285+E316+E347+E378+E408+E438)/7</f>
        <v>10.618952380952381</v>
      </c>
      <c r="F452" s="29">
        <f>(F252+F285+F316+F347+F378+F408+F438)/7</f>
        <v>64.500904761904764</v>
      </c>
      <c r="G452" s="59">
        <f>(G252+G285+G316+G347+G378+G408+G438)/7</f>
        <v>417.48333333333341</v>
      </c>
      <c r="H452" s="78" t="s">
        <v>62</v>
      </c>
    </row>
    <row r="453" spans="1:21" ht="24.95" customHeight="1" x14ac:dyDescent="0.25">
      <c r="A453" s="100" t="s">
        <v>49</v>
      </c>
      <c r="B453" s="100"/>
      <c r="C453" s="28">
        <f>(C259+C291+C322+C353+C384+C414+C444)/7</f>
        <v>655.71428571428567</v>
      </c>
      <c r="D453" s="29">
        <f>(D259+D291+D322+D353+D384+D414+D444)/7</f>
        <v>19.244819727891155</v>
      </c>
      <c r="E453" s="29">
        <f>(E259+E291+E322+E353+E384+E414+E444)/7</f>
        <v>18.977149659863944</v>
      </c>
      <c r="F453" s="29">
        <f>(F259+F291+F322+F353+F384+F414+F444)/7</f>
        <v>81.268105442176875</v>
      </c>
      <c r="G453" s="59">
        <f>(G259+G291+G322+G353+G384+G414+G444)/7</f>
        <v>573.90093537414964</v>
      </c>
      <c r="H453" s="78" t="s">
        <v>59</v>
      </c>
    </row>
    <row r="454" spans="1:21" ht="24.95" customHeight="1" x14ac:dyDescent="0.25">
      <c r="A454" s="100" t="s">
        <v>50</v>
      </c>
      <c r="B454" s="100"/>
      <c r="C454" s="28">
        <f>(C262+C294+C325+C356+C387+C417+C447)/7</f>
        <v>225</v>
      </c>
      <c r="D454" s="29">
        <f>(D262+D294+D325+D356+D387+D417+D447)/7</f>
        <v>6.9249999999999989</v>
      </c>
      <c r="E454" s="29">
        <f>(E262+E294+E325+E356+E387+E417+E447)/7</f>
        <v>5.4350000000000005</v>
      </c>
      <c r="F454" s="29">
        <f>(F262+F294+F325+F356+F387+F417+F447)/7</f>
        <v>15.710000000000004</v>
      </c>
      <c r="G454" s="59">
        <f>(G262+G294+G325+G356+G387+G417+G447)/7</f>
        <v>139.35</v>
      </c>
      <c r="H454" s="78" t="s">
        <v>60</v>
      </c>
    </row>
    <row r="455" spans="1:21" ht="24.95" customHeight="1" x14ac:dyDescent="0.25">
      <c r="A455" s="100" t="s">
        <v>51</v>
      </c>
      <c r="B455" s="100"/>
      <c r="C455" s="30"/>
      <c r="D455" s="29">
        <f>(D263+D295+D326+D357+D388+D418+D448)/7</f>
        <v>96.219245578231295</v>
      </c>
      <c r="E455" s="29">
        <f>(E263+E295+E326+E357+E388+E418+E448)/7</f>
        <v>94.258940770975059</v>
      </c>
      <c r="F455" s="29">
        <f>(F263+F295+F326+F357+F388+F418+F448)/7</f>
        <v>399.95355804988657</v>
      </c>
      <c r="G455" s="97">
        <f>(G263+G295+G326+G357+G388+G418+G448)/7</f>
        <v>2834.3094567346939</v>
      </c>
      <c r="H455" s="97"/>
      <c r="I455" s="98">
        <f t="shared" ref="I455:U455" si="99">(I263+I295+I326+I357+I388+I418+I448)/7</f>
        <v>359.62594857142858</v>
      </c>
      <c r="J455" s="98">
        <f t="shared" si="99"/>
        <v>123.8529811387755</v>
      </c>
      <c r="K455" s="98">
        <f t="shared" si="99"/>
        <v>5468.8283231292517</v>
      </c>
      <c r="L455" s="98">
        <f t="shared" si="99"/>
        <v>1415.6538741496599</v>
      </c>
      <c r="M455" s="98">
        <f t="shared" si="99"/>
        <v>500.09562210884349</v>
      </c>
      <c r="N455" s="98">
        <f t="shared" si="99"/>
        <v>2096.0278486296215</v>
      </c>
      <c r="O455" s="98">
        <f t="shared" si="99"/>
        <v>903.93831891156458</v>
      </c>
      <c r="P455" s="98">
        <f t="shared" si="99"/>
        <v>27.565290340136055</v>
      </c>
      <c r="Q455" s="98">
        <f t="shared" si="99"/>
        <v>3293.5259646258501</v>
      </c>
      <c r="R455" s="98">
        <f t="shared" si="99"/>
        <v>2.0409012585034012</v>
      </c>
      <c r="S455" s="98">
        <f t="shared" si="99"/>
        <v>2.5975606938775511</v>
      </c>
      <c r="T455" s="98">
        <f t="shared" si="99"/>
        <v>14.589584829931971</v>
      </c>
      <c r="U455" s="98">
        <f t="shared" si="99"/>
        <v>175.80658027210887</v>
      </c>
    </row>
  </sheetData>
  <mergeCells count="202">
    <mergeCell ref="F1:U1"/>
    <mergeCell ref="F2:U2"/>
    <mergeCell ref="F3:U3"/>
    <mergeCell ref="A12:A17"/>
    <mergeCell ref="A1:E1"/>
    <mergeCell ref="A2:E2"/>
    <mergeCell ref="A3:E3"/>
    <mergeCell ref="A6:U6"/>
    <mergeCell ref="A7:U7"/>
    <mergeCell ref="I8:P8"/>
    <mergeCell ref="Q8:U8"/>
    <mergeCell ref="A4:U4"/>
    <mergeCell ref="A5:U5"/>
    <mergeCell ref="A10:U10"/>
    <mergeCell ref="A18:B18"/>
    <mergeCell ref="A19:A24"/>
    <mergeCell ref="A25:B25"/>
    <mergeCell ref="A8:A9"/>
    <mergeCell ref="B8:B9"/>
    <mergeCell ref="C8:C9"/>
    <mergeCell ref="D8:F8"/>
    <mergeCell ref="G8:G9"/>
    <mergeCell ref="H8:H9"/>
    <mergeCell ref="A11:U11"/>
    <mergeCell ref="A39:B39"/>
    <mergeCell ref="A41:A46"/>
    <mergeCell ref="A47:B47"/>
    <mergeCell ref="A48:A55"/>
    <mergeCell ref="A56:B56"/>
    <mergeCell ref="A26:A28"/>
    <mergeCell ref="A29:B29"/>
    <mergeCell ref="A30:A34"/>
    <mergeCell ref="A35:B35"/>
    <mergeCell ref="A36:A37"/>
    <mergeCell ref="A38:B38"/>
    <mergeCell ref="A40:U40"/>
    <mergeCell ref="A71:B71"/>
    <mergeCell ref="A73:A78"/>
    <mergeCell ref="A79:B79"/>
    <mergeCell ref="A80:A86"/>
    <mergeCell ref="A87:B87"/>
    <mergeCell ref="A57:A59"/>
    <mergeCell ref="A60:B60"/>
    <mergeCell ref="A61:A66"/>
    <mergeCell ref="A67:B67"/>
    <mergeCell ref="A68:A69"/>
    <mergeCell ref="A70:B70"/>
    <mergeCell ref="A72:U72"/>
    <mergeCell ref="A101:B101"/>
    <mergeCell ref="A103:A108"/>
    <mergeCell ref="A109:B109"/>
    <mergeCell ref="A110:A116"/>
    <mergeCell ref="A117:B117"/>
    <mergeCell ref="A88:A90"/>
    <mergeCell ref="A91:B91"/>
    <mergeCell ref="A92:A96"/>
    <mergeCell ref="A97:B97"/>
    <mergeCell ref="A98:A99"/>
    <mergeCell ref="A100:B100"/>
    <mergeCell ref="A102:U102"/>
    <mergeCell ref="A131:B131"/>
    <mergeCell ref="A133:A138"/>
    <mergeCell ref="A139:B139"/>
    <mergeCell ref="A140:A146"/>
    <mergeCell ref="A147:B147"/>
    <mergeCell ref="A118:A120"/>
    <mergeCell ref="A121:B121"/>
    <mergeCell ref="A122:A126"/>
    <mergeCell ref="A127:B127"/>
    <mergeCell ref="A128:A129"/>
    <mergeCell ref="A130:B130"/>
    <mergeCell ref="A132:U132"/>
    <mergeCell ref="A161:B161"/>
    <mergeCell ref="A163:A168"/>
    <mergeCell ref="A169:B169"/>
    <mergeCell ref="A170:A177"/>
    <mergeCell ref="A178:B178"/>
    <mergeCell ref="A148:A150"/>
    <mergeCell ref="A151:B151"/>
    <mergeCell ref="A152:A156"/>
    <mergeCell ref="A157:B157"/>
    <mergeCell ref="A158:A159"/>
    <mergeCell ref="A160:B160"/>
    <mergeCell ref="A162:U162"/>
    <mergeCell ref="A192:B192"/>
    <mergeCell ref="A194:A199"/>
    <mergeCell ref="A200:B200"/>
    <mergeCell ref="A201:A207"/>
    <mergeCell ref="A208:B208"/>
    <mergeCell ref="A179:A181"/>
    <mergeCell ref="A182:B182"/>
    <mergeCell ref="A183:A187"/>
    <mergeCell ref="A188:B188"/>
    <mergeCell ref="A189:A190"/>
    <mergeCell ref="A191:B191"/>
    <mergeCell ref="A193:U193"/>
    <mergeCell ref="A222:B222"/>
    <mergeCell ref="A224:B224"/>
    <mergeCell ref="A225:B225"/>
    <mergeCell ref="A226:B226"/>
    <mergeCell ref="A227:B227"/>
    <mergeCell ref="A228:B228"/>
    <mergeCell ref="A209:A211"/>
    <mergeCell ref="A212:B212"/>
    <mergeCell ref="A213:A217"/>
    <mergeCell ref="A218:B218"/>
    <mergeCell ref="A219:A220"/>
    <mergeCell ref="A221:B221"/>
    <mergeCell ref="A241:A247"/>
    <mergeCell ref="A248:B248"/>
    <mergeCell ref="A249:A251"/>
    <mergeCell ref="A252:B252"/>
    <mergeCell ref="A253:A258"/>
    <mergeCell ref="A259:B259"/>
    <mergeCell ref="A229:B229"/>
    <mergeCell ref="A230:B230"/>
    <mergeCell ref="A234:A239"/>
    <mergeCell ref="A240:B240"/>
    <mergeCell ref="A232:U232"/>
    <mergeCell ref="A233:U233"/>
    <mergeCell ref="A272:A280"/>
    <mergeCell ref="A281:B281"/>
    <mergeCell ref="A282:A284"/>
    <mergeCell ref="A285:B285"/>
    <mergeCell ref="A286:A290"/>
    <mergeCell ref="A291:B291"/>
    <mergeCell ref="A260:A261"/>
    <mergeCell ref="A262:B262"/>
    <mergeCell ref="A263:B263"/>
    <mergeCell ref="A265:A270"/>
    <mergeCell ref="A271:B271"/>
    <mergeCell ref="A264:U264"/>
    <mergeCell ref="A304:A311"/>
    <mergeCell ref="A312:B312"/>
    <mergeCell ref="A313:A315"/>
    <mergeCell ref="A316:B316"/>
    <mergeCell ref="A317:A321"/>
    <mergeCell ref="A322:B322"/>
    <mergeCell ref="A292:A293"/>
    <mergeCell ref="A294:B294"/>
    <mergeCell ref="A295:B295"/>
    <mergeCell ref="A297:A302"/>
    <mergeCell ref="A303:B303"/>
    <mergeCell ref="A296:U296"/>
    <mergeCell ref="A335:A342"/>
    <mergeCell ref="A343:B343"/>
    <mergeCell ref="A344:A346"/>
    <mergeCell ref="A347:B347"/>
    <mergeCell ref="A348:A352"/>
    <mergeCell ref="A353:B353"/>
    <mergeCell ref="A323:A324"/>
    <mergeCell ref="A325:B325"/>
    <mergeCell ref="A326:B326"/>
    <mergeCell ref="A328:A333"/>
    <mergeCell ref="A334:B334"/>
    <mergeCell ref="A327:U327"/>
    <mergeCell ref="A366:A373"/>
    <mergeCell ref="A374:B374"/>
    <mergeCell ref="A375:A377"/>
    <mergeCell ref="A378:B378"/>
    <mergeCell ref="A379:A383"/>
    <mergeCell ref="A384:B384"/>
    <mergeCell ref="A354:A355"/>
    <mergeCell ref="A356:B356"/>
    <mergeCell ref="A357:B357"/>
    <mergeCell ref="A359:A364"/>
    <mergeCell ref="A365:B365"/>
    <mergeCell ref="A358:U358"/>
    <mergeCell ref="A397:A403"/>
    <mergeCell ref="A404:B404"/>
    <mergeCell ref="A405:A407"/>
    <mergeCell ref="A408:B408"/>
    <mergeCell ref="A409:A413"/>
    <mergeCell ref="A414:B414"/>
    <mergeCell ref="A385:A386"/>
    <mergeCell ref="A387:B387"/>
    <mergeCell ref="A388:B388"/>
    <mergeCell ref="A390:A395"/>
    <mergeCell ref="A396:B396"/>
    <mergeCell ref="A389:U389"/>
    <mergeCell ref="A427:A433"/>
    <mergeCell ref="A434:B434"/>
    <mergeCell ref="A435:A437"/>
    <mergeCell ref="A438:B438"/>
    <mergeCell ref="A439:A443"/>
    <mergeCell ref="A444:B444"/>
    <mergeCell ref="A415:A416"/>
    <mergeCell ref="A417:B417"/>
    <mergeCell ref="A418:B418"/>
    <mergeCell ref="A420:A425"/>
    <mergeCell ref="A426:B426"/>
    <mergeCell ref="A419:U419"/>
    <mergeCell ref="A452:B452"/>
    <mergeCell ref="A453:B453"/>
    <mergeCell ref="A454:B454"/>
    <mergeCell ref="A455:B455"/>
    <mergeCell ref="A445:A446"/>
    <mergeCell ref="A447:B447"/>
    <mergeCell ref="A448:B448"/>
    <mergeCell ref="A449:B449"/>
    <mergeCell ref="A450:B450"/>
    <mergeCell ref="A451:B451"/>
  </mergeCells>
  <pageMargins left="0.48958333333333331" right="0.33333333333333331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i 2 D q V r O H M y O i A A A A 9 Q A A A B I A H A B D b 2 5 m a W c v U G F j a 2 F n Z S 5 4 b W w g o h g A K K A U A A A A A A A A A A A A A A A A A A A A A A A A A A A A h Y + 9 D o I w G E V f h X S n R R h U 8 l E G V 0 m M R u P a l A q N U E x / L O / m 4 C P 5 C k I U d X O 8 9 5 z h 3 s f t D n n f N s F V a C M 7 l a E Z j l A g F O 9 K q a o M O X s K F y i n s G H 8 z C o R D L I y a W / K D N X W X l J C v P f Y J 7 j T F Y m j a E a O x X r H a 9 E y 9 J H l f z m U y l i m u E A U D q 8 x N M b L O U 7 i Y R K Q q Y N C q i 8 f 2 U h / S l i 5 x j o t q H b h d g 9 k i k D e F + g T U E s D B B Q A A g A I A I t g 6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L Y O p W K I p H u A 4 A A A A R A A A A E w A c A E Z v c m 1 1 b G F z L 1 N l Y 3 R p b 2 4 x L m 0 g o h g A K K A U A A A A A A A A A A A A A A A A A A A A A A A A A A A A K 0 5 N L s n M z 1 M I h t C G 1 g B Q S w E C L Q A U A A I A C A C L Y O p W s 4 c z I 6 I A A A D 1 A A A A E g A A A A A A A A A A A A A A A A A A A A A A Q 2 9 u Z m l n L 1 B h Y 2 t h Z 2 U u e G 1 s U E s B A i 0 A F A A C A A g A i 2 D q V g / K 6 a u k A A A A 6 Q A A A B M A A A A A A A A A A A A A A A A A 7 g A A A F t D b 2 5 0 Z W 5 0 X 1 R 5 c G V z X S 5 4 b W x Q S w E C L Q A U A A I A C A C L Y O p W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0 H E E x k G Y J U W i p a / m 6 T P b r Q A A A A A C A A A A A A A Q Z g A A A A E A A C A A A A C P l b v g F M w A s 3 D i q D j n 4 0 f E t n 0 d 2 j a S 8 l a 3 A f N v V f W q G g A A A A A O g A A A A A I A A C A A A A C Q n F 0 j q G o Y B F 0 d 5 E q M O U P 5 A T A J r o N B D 2 W x O i a 5 z t Q j 7 F A A A A C x L e / H o 9 L r k k 5 9 J k n R D D X I h Y k b c e I w l a z e S k Y T T O P u 1 A 9 l 6 s W Y i H 2 E E e 8 s v L r 9 5 D V B q V 1 l M x p m 6 + J h 1 / 9 r W p 6 y P f 6 E I Z J X d R 9 n h S N n j / 9 H z k A A A A D W L O L i D F w 6 8 r v R k P d 6 S N I B 3 4 k t c o k n t S Z 9 z + Z v L E / y 9 l N + 6 0 8 I j g F 9 y d l P h j z m b A L 6 5 h Y X 3 x 1 q 1 9 / s t 4 H r 6 d D p < / D a t a M a s h u p > 
</file>

<file path=customXml/itemProps1.xml><?xml version="1.0" encoding="utf-8"?>
<ds:datastoreItem xmlns:ds="http://schemas.openxmlformats.org/officeDocument/2006/customXml" ds:itemID="{B52C382F-59F7-493B-8F59-4461D73508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2024-12-24T14:44:30Z</dcterms:modified>
</cp:coreProperties>
</file>